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imacdeshalini/Documents/KERALI 2026/COMMERCE 2026/Instituts/"/>
    </mc:Choice>
  </mc:AlternateContent>
  <xr:revisionPtr revIDLastSave="0" documentId="13_ncr:1_{5D82D134-51E3-5645-AD10-CF80C22F5009}" xr6:coauthVersionLast="47" xr6:coauthVersionMax="47" xr10:uidLastSave="{00000000-0000-0000-0000-000000000000}"/>
  <bookViews>
    <workbookView xWindow="3200" yWindow="500" windowWidth="26500" windowHeight="23000" xr2:uid="{00000000-000D-0000-FFFF-FFFF00000000}"/>
  </bookViews>
  <sheets>
    <sheet name="BDC" sheetId="20" r:id="rId1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114" i="20" l="1"/>
  <c r="G158" i="20"/>
  <c r="G153" i="20"/>
  <c r="I29" i="20"/>
  <c r="J29" i="20" s="1"/>
  <c r="H29" i="20"/>
  <c r="H34" i="20"/>
  <c r="H97" i="20"/>
  <c r="G97" i="20"/>
  <c r="H112" i="20"/>
  <c r="G112" i="20"/>
  <c r="H111" i="20"/>
  <c r="G111" i="20"/>
  <c r="H110" i="20"/>
  <c r="G110" i="20"/>
  <c r="D45" i="20"/>
  <c r="G94" i="20"/>
  <c r="G95" i="20"/>
  <c r="G96" i="20"/>
  <c r="G98" i="20"/>
  <c r="G99" i="20"/>
  <c r="G100" i="20"/>
  <c r="G101" i="20"/>
  <c r="G102" i="20"/>
  <c r="G103" i="20"/>
  <c r="G104" i="20"/>
  <c r="G105" i="20"/>
  <c r="G106" i="20"/>
  <c r="G107" i="20"/>
  <c r="G108" i="20"/>
  <c r="G109" i="20"/>
  <c r="G113" i="20"/>
  <c r="G93" i="20"/>
  <c r="G92" i="20"/>
  <c r="G89" i="20"/>
  <c r="G90" i="20"/>
  <c r="G91" i="20"/>
  <c r="G88" i="20"/>
  <c r="G87" i="20"/>
  <c r="H106" i="20"/>
  <c r="H105" i="20"/>
  <c r="H104" i="20"/>
  <c r="H103" i="20"/>
  <c r="H102" i="20"/>
  <c r="H101" i="20"/>
  <c r="H100" i="20"/>
  <c r="H99" i="20"/>
  <c r="H98" i="20"/>
  <c r="H96" i="20"/>
  <c r="H95" i="20"/>
  <c r="H94" i="20"/>
  <c r="H93" i="20"/>
  <c r="H92" i="20"/>
  <c r="I21" i="20"/>
  <c r="H21" i="20"/>
  <c r="I19" i="20"/>
  <c r="H19" i="20"/>
  <c r="I44" i="20"/>
  <c r="H44" i="20"/>
  <c r="H81" i="20"/>
  <c r="H31" i="20"/>
  <c r="I32" i="20"/>
  <c r="I31" i="20"/>
  <c r="H32" i="20"/>
  <c r="H33" i="20"/>
  <c r="H80" i="20"/>
  <c r="I43" i="20"/>
  <c r="H43" i="20"/>
  <c r="M70" i="20"/>
  <c r="G70" i="20" s="1"/>
  <c r="H70" i="20" s="1"/>
  <c r="M53" i="20"/>
  <c r="G53" i="20"/>
  <c r="H53" i="20" s="1"/>
  <c r="M54" i="20"/>
  <c r="G54" i="20" s="1"/>
  <c r="H54" i="20" s="1"/>
  <c r="M56" i="20"/>
  <c r="G56" i="20" s="1"/>
  <c r="H56" i="20" s="1"/>
  <c r="M57" i="20"/>
  <c r="G57" i="20" s="1"/>
  <c r="H57" i="20" s="1"/>
  <c r="M58" i="20"/>
  <c r="G58" i="20" s="1"/>
  <c r="H58" i="20" s="1"/>
  <c r="M59" i="20"/>
  <c r="G59" i="20" s="1"/>
  <c r="H59" i="20" s="1"/>
  <c r="M60" i="20"/>
  <c r="G60" i="20" s="1"/>
  <c r="H60" i="20" s="1"/>
  <c r="M61" i="20"/>
  <c r="G61" i="20" s="1"/>
  <c r="H61" i="20" s="1"/>
  <c r="M62" i="20"/>
  <c r="G62" i="20"/>
  <c r="H62" i="20" s="1"/>
  <c r="M63" i="20"/>
  <c r="G63" i="20" s="1"/>
  <c r="H63" i="20" s="1"/>
  <c r="M64" i="20"/>
  <c r="G64" i="20" s="1"/>
  <c r="H64" i="20" s="1"/>
  <c r="M65" i="20"/>
  <c r="G65" i="20" s="1"/>
  <c r="H65" i="20" s="1"/>
  <c r="M66" i="20"/>
  <c r="G66" i="20" s="1"/>
  <c r="H66" i="20" s="1"/>
  <c r="M67" i="20"/>
  <c r="G67" i="20" s="1"/>
  <c r="H67" i="20" s="1"/>
  <c r="M68" i="20"/>
  <c r="G68" i="20" s="1"/>
  <c r="H68" i="20" s="1"/>
  <c r="M71" i="20"/>
  <c r="G71" i="20"/>
  <c r="H71" i="20"/>
  <c r="M72" i="20"/>
  <c r="G72" i="20" s="1"/>
  <c r="H72" i="20" s="1"/>
  <c r="M73" i="20"/>
  <c r="G73" i="20" s="1"/>
  <c r="H73" i="20" s="1"/>
  <c r="M74" i="20"/>
  <c r="G74" i="20" s="1"/>
  <c r="H74" i="20" s="1"/>
  <c r="M75" i="20"/>
  <c r="G75" i="20" s="1"/>
  <c r="H75" i="20" s="1"/>
  <c r="M76" i="20"/>
  <c r="G76" i="20" s="1"/>
  <c r="H76" i="20" s="1"/>
  <c r="M77" i="20"/>
  <c r="G77" i="20" s="1"/>
  <c r="H77" i="20" s="1"/>
  <c r="M78" i="20"/>
  <c r="G78" i="20" s="1"/>
  <c r="H78" i="20" s="1"/>
  <c r="M79" i="20"/>
  <c r="G79" i="20" s="1"/>
  <c r="H79" i="20" s="1"/>
  <c r="M80" i="20"/>
  <c r="H18" i="20"/>
  <c r="H20" i="20"/>
  <c r="H22" i="20"/>
  <c r="H23" i="20"/>
  <c r="H24" i="20"/>
  <c r="H25" i="20"/>
  <c r="H26" i="20"/>
  <c r="H27" i="20"/>
  <c r="H28" i="20"/>
  <c r="H30" i="20"/>
  <c r="H36" i="20"/>
  <c r="H37" i="20"/>
  <c r="H38" i="20"/>
  <c r="H39" i="20"/>
  <c r="H40" i="20"/>
  <c r="H41" i="20"/>
  <c r="H42" i="20"/>
  <c r="H17" i="20"/>
  <c r="H16" i="20"/>
  <c r="L132" i="20"/>
  <c r="F132" i="20"/>
  <c r="G132" i="20" s="1"/>
  <c r="L133" i="20"/>
  <c r="F133" i="20" s="1"/>
  <c r="G133" i="20" s="1"/>
  <c r="L134" i="20"/>
  <c r="F134" i="20" s="1"/>
  <c r="G134" i="20" s="1"/>
  <c r="L135" i="20"/>
  <c r="F135" i="20" s="1"/>
  <c r="G135" i="20" s="1"/>
  <c r="L136" i="20"/>
  <c r="F136" i="20" s="1"/>
  <c r="G136" i="20" s="1"/>
  <c r="L137" i="20"/>
  <c r="F137" i="20"/>
  <c r="G137" i="20"/>
  <c r="L138" i="20"/>
  <c r="F138" i="20" s="1"/>
  <c r="G138" i="20" s="1"/>
  <c r="L139" i="20"/>
  <c r="F139" i="20" s="1"/>
  <c r="G139" i="20" s="1"/>
  <c r="L140" i="20"/>
  <c r="F140" i="20"/>
  <c r="G140" i="20" s="1"/>
  <c r="L141" i="20"/>
  <c r="F141" i="20" s="1"/>
  <c r="G141" i="20" s="1"/>
  <c r="L142" i="20"/>
  <c r="L131" i="20"/>
  <c r="F131" i="20" s="1"/>
  <c r="G131" i="20" s="1"/>
  <c r="L130" i="20"/>
  <c r="F130" i="20" s="1"/>
  <c r="G130" i="20" s="1"/>
  <c r="L119" i="20"/>
  <c r="F119" i="20" s="1"/>
  <c r="L121" i="20"/>
  <c r="F121" i="20"/>
  <c r="H121" i="20" s="1"/>
  <c r="L122" i="20"/>
  <c r="F122" i="20" s="1"/>
  <c r="L123" i="20"/>
  <c r="F123" i="20" s="1"/>
  <c r="G123" i="20" s="1"/>
  <c r="L120" i="20"/>
  <c r="F120" i="20" s="1"/>
  <c r="G120" i="20" s="1"/>
  <c r="G156" i="20"/>
  <c r="G157" i="20"/>
  <c r="G149" i="20"/>
  <c r="G150" i="20"/>
  <c r="G151" i="20"/>
  <c r="G152" i="20"/>
  <c r="G154" i="20"/>
  <c r="G155" i="20"/>
  <c r="G148" i="20"/>
  <c r="G142" i="20"/>
  <c r="H113" i="20"/>
  <c r="H109" i="20"/>
  <c r="H108" i="20"/>
  <c r="H107" i="20"/>
  <c r="G121" i="20" l="1"/>
  <c r="H45" i="20"/>
  <c r="H120" i="20"/>
  <c r="H82" i="20"/>
  <c r="H119" i="20"/>
  <c r="G119" i="20"/>
  <c r="G122" i="20"/>
  <c r="G125" i="20" s="1"/>
  <c r="G169" i="20" s="1"/>
  <c r="H122" i="20"/>
  <c r="G143" i="20"/>
  <c r="G162" i="20" l="1"/>
  <c r="G160" i="20"/>
  <c r="G163" i="20" s="1"/>
  <c r="G164" i="20"/>
  <c r="G167" i="20" s="1"/>
  <c r="G168" i="20" l="1"/>
  <c r="G170" i="20" s="1"/>
  <c r="G172" i="20" l="1"/>
</calcChain>
</file>

<file path=xl/sharedStrings.xml><?xml version="1.0" encoding="utf-8"?>
<sst xmlns="http://schemas.openxmlformats.org/spreadsheetml/2006/main" count="350" uniqueCount="296">
  <si>
    <t>QUANTITE</t>
  </si>
  <si>
    <t>PRODUITS</t>
  </si>
  <si>
    <t xml:space="preserve">PRIX TOTAL HT </t>
  </si>
  <si>
    <t>PRIX A L'UNITE HT</t>
  </si>
  <si>
    <t xml:space="preserve">LAIT ACTI PURIFIANT </t>
  </si>
  <si>
    <t>150 ML</t>
  </si>
  <si>
    <t>50 ML</t>
  </si>
  <si>
    <t>15 ML</t>
  </si>
  <si>
    <t xml:space="preserve">SEVE AYURVEDIQUE </t>
  </si>
  <si>
    <t>30 ML</t>
  </si>
  <si>
    <t>60G</t>
  </si>
  <si>
    <t>SOIN COCOONING CORPS</t>
  </si>
  <si>
    <t>PRIX TOTAL HT</t>
  </si>
  <si>
    <t>500 ML</t>
  </si>
  <si>
    <t xml:space="preserve">CREME HYDRA PLANTES </t>
  </si>
  <si>
    <t>100 ML</t>
  </si>
  <si>
    <t>PRIX HT A L'UNITE</t>
  </si>
  <si>
    <t>PRODUIT</t>
  </si>
  <si>
    <t>SERUM REPULPANT</t>
  </si>
  <si>
    <t>P.L.V</t>
  </si>
  <si>
    <t>300 ML vapo360°</t>
  </si>
  <si>
    <t xml:space="preserve">                                  </t>
  </si>
  <si>
    <t>TESTEURS &amp; ÉCHANTILLONS A REMPLIR</t>
  </si>
  <si>
    <t xml:space="preserve">TOTAL HT COMMANDE : </t>
  </si>
  <si>
    <t xml:space="preserve">TVA (20%) : </t>
  </si>
  <si>
    <t xml:space="preserve">MONTANT TOTAL TTC : </t>
  </si>
  <si>
    <t>Date :</t>
  </si>
  <si>
    <t>LIGNE CABINE</t>
  </si>
  <si>
    <t>LIGNE REVENTE</t>
  </si>
  <si>
    <t>CONTENANCE</t>
  </si>
  <si>
    <t>PRIX A L'UNITÉ</t>
  </si>
  <si>
    <t>TOTAL HT</t>
  </si>
  <si>
    <t xml:space="preserve">TOTAL HT </t>
  </si>
  <si>
    <r>
      <t xml:space="preserve">BANQUE POPULAIRE ATLANTIQUE   - NANTES   -  </t>
    </r>
    <r>
      <rPr>
        <u/>
        <sz val="10"/>
        <rFont val="Roboto Regular"/>
      </rPr>
      <t>Code Banque </t>
    </r>
    <r>
      <rPr>
        <sz val="10"/>
        <rFont val="Roboto Regular"/>
      </rPr>
      <t xml:space="preserve">: 13807  -  </t>
    </r>
    <r>
      <rPr>
        <u/>
        <sz val="10"/>
        <rFont val="Roboto Regular"/>
      </rPr>
      <t>Guichet n° </t>
    </r>
    <r>
      <rPr>
        <sz val="10"/>
        <rFont val="Roboto Regular"/>
      </rPr>
      <t xml:space="preserve">: 00036  -  </t>
    </r>
    <r>
      <rPr>
        <u/>
        <sz val="10"/>
        <rFont val="Roboto Regular"/>
      </rPr>
      <t>Compte n° </t>
    </r>
    <r>
      <rPr>
        <sz val="10"/>
        <rFont val="Roboto Regular"/>
      </rPr>
      <t xml:space="preserve">: 30821295779  -  </t>
    </r>
    <r>
      <rPr>
        <u/>
        <sz val="10"/>
        <rFont val="Roboto Regular"/>
      </rPr>
      <t>Clé </t>
    </r>
    <r>
      <rPr>
        <sz val="10"/>
        <rFont val="Roboto Regular"/>
      </rPr>
      <t>: 22</t>
    </r>
  </si>
  <si>
    <r>
      <t>IBAN:</t>
    </r>
    <r>
      <rPr>
        <sz val="10"/>
        <rFont val="Roboto Regular"/>
      </rPr>
      <t xml:space="preserve"> FR7613807000363082129577922      </t>
    </r>
    <r>
      <rPr>
        <b/>
        <sz val="10"/>
        <rFont val="Roboto Regular"/>
      </rPr>
      <t>SWIFT</t>
    </r>
    <r>
      <rPr>
        <sz val="10"/>
        <rFont val="Roboto Regular"/>
      </rPr>
      <t>: CCBPFRPPNAN</t>
    </r>
  </si>
  <si>
    <t>SIRET 488 147 521 00022  N°TVA Intra FR13 488 147 521</t>
  </si>
  <si>
    <t>REF</t>
  </si>
  <si>
    <t>HV001</t>
  </si>
  <si>
    <t>SV001</t>
  </si>
  <si>
    <t>SV002</t>
  </si>
  <si>
    <t>SV003</t>
  </si>
  <si>
    <t>SV010</t>
  </si>
  <si>
    <t>SV030</t>
  </si>
  <si>
    <t>SV050</t>
  </si>
  <si>
    <t>SC001</t>
  </si>
  <si>
    <t>AV010</t>
  </si>
  <si>
    <t>AV030</t>
  </si>
  <si>
    <t>AVH10</t>
  </si>
  <si>
    <t>150 GR</t>
  </si>
  <si>
    <t>AC001</t>
  </si>
  <si>
    <t>AVH30</t>
  </si>
  <si>
    <t>AVH40</t>
  </si>
  <si>
    <t>AVH50</t>
  </si>
  <si>
    <t>AVH60</t>
  </si>
  <si>
    <t>SV011</t>
  </si>
  <si>
    <t>HV020</t>
  </si>
  <si>
    <t>AVF11</t>
  </si>
  <si>
    <t>XHV001</t>
  </si>
  <si>
    <t>XSV001</t>
  </si>
  <si>
    <t>XSV002</t>
  </si>
  <si>
    <t>XSV003</t>
  </si>
  <si>
    <t>XSV010</t>
  </si>
  <si>
    <t>XSC001</t>
  </si>
  <si>
    <t>XVH25</t>
  </si>
  <si>
    <t xml:space="preserve">TOTAL : </t>
  </si>
  <si>
    <t>HUILE DE MASSAGE TRIKAYA (TRIDOSHAS)</t>
  </si>
  <si>
    <t>MASQUE TULSI POUDRÉ</t>
  </si>
  <si>
    <t>Lot de 30 ORDONNANCE beauté ayurvedique</t>
  </si>
  <si>
    <t xml:space="preserve">Lot de 25 BONS CADEAUX </t>
  </si>
  <si>
    <t>Lot de 8 FLACONS FACTICES</t>
  </si>
  <si>
    <t>AVI001</t>
  </si>
  <si>
    <t>AVI002</t>
  </si>
  <si>
    <t>AVI003</t>
  </si>
  <si>
    <t>AVI004</t>
  </si>
  <si>
    <t>SX001</t>
  </si>
  <si>
    <t>YP00015</t>
  </si>
  <si>
    <t>YP00014</t>
  </si>
  <si>
    <t>YP00100</t>
  </si>
  <si>
    <t>YP00016</t>
  </si>
  <si>
    <t>YP00012</t>
  </si>
  <si>
    <t>YP00018</t>
  </si>
  <si>
    <t>YP00007</t>
  </si>
  <si>
    <t>YP00005</t>
  </si>
  <si>
    <t>SV015</t>
  </si>
  <si>
    <t>YP00010</t>
  </si>
  <si>
    <t>HUILE DE MASSAGE KANTI (Kapha)</t>
  </si>
  <si>
    <t>HUILE DE MASSAGE PIYALI (Pitta)</t>
  </si>
  <si>
    <t>HUILE DE MASSAGE VANHI (Vanhi)</t>
  </si>
  <si>
    <t>MASQUE ROSES POUDRÉES</t>
  </si>
  <si>
    <t>TVA 5,5%</t>
  </si>
  <si>
    <t>HV003</t>
  </si>
  <si>
    <t>INDIAN SACRÉ</t>
  </si>
  <si>
    <t>250 GR</t>
  </si>
  <si>
    <t>XHV003</t>
  </si>
  <si>
    <t>CATALOGUE GRAND PUBLIC- Format A5</t>
  </si>
  <si>
    <t>PRIX PUBLIC TTC</t>
  </si>
  <si>
    <t xml:space="preserve">CABINE VISAGE </t>
  </si>
  <si>
    <t>CABINE CORPS CORPS</t>
  </si>
  <si>
    <t xml:space="preserve">REVENTE VISAGE </t>
  </si>
  <si>
    <t>REVENTE CORPS</t>
  </si>
  <si>
    <t>Px achat HT</t>
  </si>
  <si>
    <t>AVO120</t>
  </si>
  <si>
    <t>AVO121</t>
  </si>
  <si>
    <t>AVF101</t>
  </si>
  <si>
    <t>AVF102</t>
  </si>
  <si>
    <t>AVH76</t>
  </si>
  <si>
    <t>YP00117</t>
  </si>
  <si>
    <t>UBTAN-EXFOLIANT</t>
  </si>
  <si>
    <t>UBTAN-ENVELOPPEMENT</t>
  </si>
  <si>
    <t>SV020</t>
  </si>
  <si>
    <t xml:space="preserve">GANTS VISAGE COTON BIO </t>
  </si>
  <si>
    <t>HA001</t>
  </si>
  <si>
    <t>HA002</t>
  </si>
  <si>
    <t>MINI-SPRAY HASTA-AYURVEDA mains</t>
  </si>
  <si>
    <t>HA003</t>
  </si>
  <si>
    <t>HA004</t>
  </si>
  <si>
    <t>1L</t>
  </si>
  <si>
    <t>AVH004</t>
  </si>
  <si>
    <t>SI REVENTE                 PRIX CONSEILLES</t>
  </si>
  <si>
    <t xml:space="preserve">LOTION HASTA AYURVEDA mains - 1 Litre flacon </t>
  </si>
  <si>
    <t>PRODUITS COMPLEMENTAIRES &amp; ACCESSOIRES</t>
  </si>
  <si>
    <t>SC012</t>
  </si>
  <si>
    <t>HUILE PIYALI Corps &amp; Cheveux - Peaux sensibles / Pitta</t>
  </si>
  <si>
    <t>AVH000</t>
  </si>
  <si>
    <t>BOX MANDALA - 3 SOINS RITUEL VISAGE - Physio - 5ML</t>
  </si>
  <si>
    <t>SC002</t>
  </si>
  <si>
    <t>XSC101</t>
  </si>
  <si>
    <t>XSC012</t>
  </si>
  <si>
    <t>YP00513</t>
  </si>
  <si>
    <t>Lot de 50 dépliants "PRODUITS" KERALI</t>
  </si>
  <si>
    <t>Lot de 50 CARTES RITUEL KERALI</t>
  </si>
  <si>
    <t xml:space="preserve">GOMMAGE RACINES </t>
  </si>
  <si>
    <t>SV040</t>
  </si>
  <si>
    <t>MASQUE ROSES POUDREES - px normales à sèches</t>
  </si>
  <si>
    <t>MASQUE TULSI SACRÉ - Px normales à mixtes</t>
  </si>
  <si>
    <t>50ml</t>
  </si>
  <si>
    <t>XSV040</t>
  </si>
  <si>
    <t>MASQUE CREME BRAHMINDIA 50ml</t>
  </si>
  <si>
    <t>AVH80</t>
  </si>
  <si>
    <t>GHEE AYURVEDIQUE</t>
  </si>
  <si>
    <t>50ML</t>
  </si>
  <si>
    <t>AVH116</t>
  </si>
  <si>
    <t xml:space="preserve">BOL KANSU </t>
  </si>
  <si>
    <t>MASQUE CREME BRAHMINDIA</t>
  </si>
  <si>
    <t>150ML</t>
  </si>
  <si>
    <t>AVH115</t>
  </si>
  <si>
    <t>KANSA WAND</t>
  </si>
  <si>
    <t>20ML</t>
  </si>
  <si>
    <t>OLEO SERUM KUNKUMADHI</t>
  </si>
  <si>
    <t>KUNKUMADHI OLEO-SERUM</t>
  </si>
  <si>
    <t>5ml</t>
  </si>
  <si>
    <t>KUNKUMADHI 5ml</t>
  </si>
  <si>
    <t>KIT 15 POCHONS VISAGE</t>
  </si>
  <si>
    <t>XSV050</t>
  </si>
  <si>
    <t>AVH90</t>
  </si>
  <si>
    <t>AVH95</t>
  </si>
  <si>
    <r>
      <t>Lot de</t>
    </r>
    <r>
      <rPr>
        <sz val="11"/>
        <rFont val="Calibri"/>
        <family val="2"/>
      </rPr>
      <t xml:space="preserve"> 10 CARTES ARGUMENTS PRODUITS</t>
    </r>
  </si>
  <si>
    <t>LAIT ACTI PURIFIANT *</t>
  </si>
  <si>
    <t>INDIAN SACRÉ*</t>
  </si>
  <si>
    <t>CREME PHYSIO PLANTES *</t>
  </si>
  <si>
    <t>AVF112</t>
  </si>
  <si>
    <t>CREME HYDRA PLANTES *</t>
  </si>
  <si>
    <t>VRTRI100</t>
  </si>
  <si>
    <t>SERUM REPULPANT *</t>
  </si>
  <si>
    <t>SEVE AYURVEDIQUE *</t>
  </si>
  <si>
    <t>SOIN COCOONING MAINS *</t>
  </si>
  <si>
    <t>SOIN COCOONING CORPS *</t>
  </si>
  <si>
    <t>HUILE TRIKAYA Corps &amp; Cheveux - Toute peaux / Tridoshas *</t>
  </si>
  <si>
    <t>BOITE DE 17 INFUSETTES bio TRI-DOSHAS *                                                           (infusion ayurvédique)</t>
  </si>
  <si>
    <t xml:space="preserve">BOITE DE 17 INFUSETTES bio VATA * - Infusion ayurvédique                                                                            Calme le mental / Saison Froide                             </t>
  </si>
  <si>
    <t xml:space="preserve">BOITE DE 17 INFUSETTES bio PITTA *- Infusion ayurvédique                                                                            Apaise le feu / Saison Chaude                         </t>
  </si>
  <si>
    <t xml:space="preserve">BOITE DE 17 INFUSETTES bio KAPHA* - Infusion ayurvédique                                                                            Stimule la circulation / Saison Humide                                </t>
  </si>
  <si>
    <t>VRAC bio TRI-DOSHAS * - 100gr                                                                                   (infusion ayurvédique)</t>
  </si>
  <si>
    <t>LAIT ACTI-PURIFIANT 150ML *</t>
  </si>
  <si>
    <t>INDIAN SACRE 100ML *</t>
  </si>
  <si>
    <t>CREME PHYSIO PLANTES 50 ML *</t>
  </si>
  <si>
    <t>CREME HYDRA PLANTES 50 ML *</t>
  </si>
  <si>
    <t>SERUM REPULPANT 15 ML *</t>
  </si>
  <si>
    <t>SEVE AYURVEDIQUE 30 ML *</t>
  </si>
  <si>
    <t>SOIN COCOONING CORPS 150ml *</t>
  </si>
  <si>
    <t>SOIN COCOONING MAINS 15 ml *</t>
  </si>
  <si>
    <t>HUILE TRIKAYA * -  150 ml</t>
  </si>
  <si>
    <t>HUILE PIYALI * - 150ml</t>
  </si>
  <si>
    <t>1 BOITES-CADEAU À PLIER</t>
  </si>
  <si>
    <t>CV050</t>
  </si>
  <si>
    <t>CV051</t>
  </si>
  <si>
    <t>AVH26</t>
  </si>
  <si>
    <t>En 2 fois =</t>
  </si>
  <si>
    <t xml:space="preserve">SPRAY HASTA AYURVEDA mains </t>
  </si>
  <si>
    <t xml:space="preserve">TOTAL MOYENS D'AIDE A LA VENTE CHOISIS : </t>
  </si>
  <si>
    <t>INFUSIONS AYURVÉDIQUES</t>
  </si>
  <si>
    <t xml:space="preserve">NOM DU CLIENT : </t>
  </si>
  <si>
    <t xml:space="preserve">ADRESSE DE FACTURATION : </t>
  </si>
  <si>
    <t xml:space="preserve">CODE POSTAL : </t>
  </si>
  <si>
    <t xml:space="preserve">VILLE : </t>
  </si>
  <si>
    <t xml:space="preserve">NOM DU RESPONSABLE : </t>
  </si>
  <si>
    <t xml:space="preserve">TELEPHONE : </t>
  </si>
  <si>
    <t xml:space="preserve">EMAIL : </t>
  </si>
  <si>
    <t xml:space="preserve">SIRET : </t>
  </si>
  <si>
    <t>3 pieces</t>
  </si>
  <si>
    <t>KIT DETOX AYURVEDIQUE CUIVRE (Gobelet, cure-langue, notice, pochette)</t>
  </si>
  <si>
    <t xml:space="preserve">REMISE EN MOYENS : </t>
  </si>
  <si>
    <t xml:space="preserve">MONTANT COMPLEMENTAIRE : </t>
  </si>
  <si>
    <t>MASQUE CREME BRAHMINDIA - Px sensibles et sèches</t>
  </si>
  <si>
    <t>GUA SHA KANSA</t>
  </si>
  <si>
    <t>BOX MANDALA - 3 SOINS RITUEL VISAGE - Hydra - 3x5ML</t>
  </si>
  <si>
    <t>MONTANT COMMANDE HT CABINE + REVENTE :</t>
  </si>
  <si>
    <t>CHAUFFE-HUILE ELECTRIQUE avec COUPELLE</t>
  </si>
  <si>
    <t>Px Public institut</t>
  </si>
  <si>
    <t xml:space="preserve">Votre Commerciale :  </t>
  </si>
  <si>
    <t>AVH008</t>
  </si>
  <si>
    <t>BRACELETS JONC SACRÉS feuille d'or</t>
  </si>
  <si>
    <t>SX051</t>
  </si>
  <si>
    <t>AVH300</t>
  </si>
  <si>
    <t>1 PAIRE DE GANT GARSHANA pour gommage a sec</t>
  </si>
  <si>
    <t>2 unités</t>
  </si>
  <si>
    <t>SC016</t>
  </si>
  <si>
    <t>AC016</t>
  </si>
  <si>
    <t>GANT DE SOIE BRUTE " GARSHANA"  pour gommage a sec</t>
  </si>
  <si>
    <t>AVH005</t>
  </si>
  <si>
    <t>ENCEINTE AUDIO + 1 carte SD 256Mo + 1 adaptateur</t>
  </si>
  <si>
    <t>CASQUE AUDIO MANTRA +1 box rangement</t>
  </si>
  <si>
    <t xml:space="preserve">COFFRET RITUEL NAMASKAR 3 SOINS PHYSIO - Visage                                            </t>
  </si>
  <si>
    <t xml:space="preserve">COFFRET RITUEL NAMASTE 3 SOINS HYDRA - Visage           </t>
  </si>
  <si>
    <t>SV070</t>
  </si>
  <si>
    <t>SV071</t>
  </si>
  <si>
    <t>ELIXIR PIERRE - bâton de massage et roll-on / Quartz Rose / Vata</t>
  </si>
  <si>
    <t>ELIXIR PIERRE - bâton de massage et roll-on / Fluorite verte / Pitta</t>
  </si>
  <si>
    <t>ELIXIR PIERRE - bâton de massage et roll-on / Quartz Blanc / Kapha</t>
  </si>
  <si>
    <t>AVH96</t>
  </si>
  <si>
    <t>KIT PODIKIZHI - 10 pochons à fabriquer + huile de sésame bio</t>
  </si>
  <si>
    <t>10 pochons</t>
  </si>
  <si>
    <t>HV021</t>
  </si>
  <si>
    <t>RECHARGE INDIAN SACRÉ</t>
  </si>
  <si>
    <t>300 ML</t>
  </si>
  <si>
    <t>SAVON AYURVEDIQUE - Tulsi-Patchouli - 100gr</t>
  </si>
  <si>
    <t>1 unité</t>
  </si>
  <si>
    <t>BOOK DE FORMATION Cabine  (sur participation à la formation)</t>
  </si>
  <si>
    <t>MINI CREME PHYSIO-PLANTES*</t>
  </si>
  <si>
    <t>MINI CREME HYDRA-PLANTES*</t>
  </si>
  <si>
    <t>SV102</t>
  </si>
  <si>
    <t>SV101</t>
  </si>
  <si>
    <t>SX001B</t>
  </si>
  <si>
    <t>TROUSSE ZIPPÉ COTON BIO - IMPRIMÉE KERALI</t>
  </si>
  <si>
    <t>TROUSSE ARTISANALE ZIPPÉ COTON  - fait main par Nandri Trust</t>
  </si>
  <si>
    <t>Mini-BOUDDHA dorés en résine + sachet rouge</t>
  </si>
  <si>
    <t>Mini-BOUDDHA de la reflexion dorés en résine + sachet bleu</t>
  </si>
  <si>
    <t>BOUGIE Kapha (Sauge) dans Bol en cuivre</t>
  </si>
  <si>
    <t>BOUGIE Vata (Fleurs blanches) dans Bol en cuivre</t>
  </si>
  <si>
    <t>Mini-savons invités TULSI-PATCHOULI dans sa coque de palmier</t>
  </si>
  <si>
    <t>SX0019</t>
  </si>
  <si>
    <t>SX0020</t>
  </si>
  <si>
    <t>SX0021</t>
  </si>
  <si>
    <t>SX0022</t>
  </si>
  <si>
    <t>SX0024</t>
  </si>
  <si>
    <t>SX0025</t>
  </si>
  <si>
    <t>SX0026</t>
  </si>
  <si>
    <t>SX0027</t>
  </si>
  <si>
    <t>SX0028</t>
  </si>
  <si>
    <t>SX0029</t>
  </si>
  <si>
    <t>SX0030</t>
  </si>
  <si>
    <t>BOUGIE Pitta (Notes Marines) dans Bol en cuivre</t>
  </si>
  <si>
    <t>MINI-BOUGIE (Notes Marines) dans pot + couvercle cuivre</t>
  </si>
  <si>
    <t>MINI-BOUGIE Vata (Fleurs blanches) dans pot +couvercle cuivre</t>
  </si>
  <si>
    <t>MINI-BOUGIE Kapha (Sauge) dans pot + couvercle cuivre</t>
  </si>
  <si>
    <t>BOL CHANTANT TIBETAIN ø10-12 cm</t>
  </si>
  <si>
    <t>BOL CHANTANT TIBETAIN ø13-14 cm</t>
  </si>
  <si>
    <t>SX0031</t>
  </si>
  <si>
    <t>MUG blanc Mandala doré</t>
  </si>
  <si>
    <t>LOT DE 30 POTS ECHANTILLONS  3ml vides (à remplir) + ETIQUETTES</t>
  </si>
  <si>
    <t xml:space="preserve">SOUS-TOTAL REVENTE : </t>
  </si>
  <si>
    <t xml:space="preserve">       SOUS-TOTAL CABINE : </t>
  </si>
  <si>
    <t xml:space="preserve"> </t>
  </si>
  <si>
    <t>3 SOINS RITUEL VISAGE - Physio - 5ML en sachet coton</t>
  </si>
  <si>
    <t>CV053</t>
  </si>
  <si>
    <t>3 SOINS RITUEL VISAGE - Hydra - 5ML en sachet coton</t>
  </si>
  <si>
    <t>Tarif web 2026</t>
  </si>
  <si>
    <t>CV055</t>
  </si>
  <si>
    <t>CV056</t>
  </si>
  <si>
    <t>Shalini LEDOUX - 06 09 38 93 76  shalini@kerali.fr</t>
  </si>
  <si>
    <t>SC023</t>
  </si>
  <si>
    <t>SX0033</t>
  </si>
  <si>
    <t>SX0034</t>
  </si>
  <si>
    <t>SV072</t>
  </si>
  <si>
    <t>COFFRET VISAGE HOLI'ROSES - IS, HP, CONCRÈTE, GUA SHA</t>
  </si>
  <si>
    <t>Concrète Parfum solide à la ROSE flacon de bois indien</t>
  </si>
  <si>
    <t>Concrète Parfum solide à CHEVREFEUILLE flacon de bois indien</t>
  </si>
  <si>
    <t>Concrète Parfum solide au JASMIN flacon de bois indien</t>
  </si>
  <si>
    <t>Concrète Parfum solide au SANTAL flacon de bois indien</t>
  </si>
  <si>
    <t>CV052</t>
  </si>
  <si>
    <t xml:space="preserve">Miniature Lotion spray INDIAN SACRE </t>
  </si>
  <si>
    <t>30ml</t>
  </si>
  <si>
    <t>1 Acti-Purifiant15 ml + 1 Indian Sacré 30 ml + 1 Hydra-Plantes15ml</t>
  </si>
  <si>
    <t>1 Acti-Purifiant15 ml+1 Indian Sacré 30 ml+1 Physio-Plantes 15ml</t>
  </si>
  <si>
    <t>AFFICHE "HOLI'Roses" A4 (Recto/verso)</t>
  </si>
  <si>
    <t>AFFICHE VITRINE A1 - 60x85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</si>
</sst>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#,##0.00\ &quot;€&quot;_);[Red]\(#,##0.00\ &quot;€&quot;\)"/>
    <numFmt numFmtId="164" formatCode="#,##0.00\ &quot;€&quot;;[Red]\-#,##0.00\ &quot;€&quot;"/>
    <numFmt numFmtId="165" formatCode="#,##0.00\ &quot;€&quot;;[Red]#,##0.00\ &quot;€&quot;"/>
    <numFmt numFmtId="166" formatCode="#,##0.00\ &quot;€&quot;"/>
    <numFmt numFmtId="167" formatCode="#,##0.00\ _€"/>
    <numFmt numFmtId="168" formatCode="[$-40C]General"/>
    <numFmt numFmtId="169" formatCode="0#&quot; &quot;##&quot; &quot;##&quot; &quot;##&quot; &quot;##"/>
  </numFmts>
  <fonts count="52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Roboto Regular"/>
    </font>
    <font>
      <u/>
      <sz val="10"/>
      <name val="Roboto Regular"/>
    </font>
    <font>
      <sz val="10"/>
      <name val="Roboto Regular"/>
    </font>
    <font>
      <sz val="11"/>
      <name val="Calibri"/>
      <family val="2"/>
    </font>
    <font>
      <b/>
      <sz val="16"/>
      <name val="Roboto"/>
    </font>
    <font>
      <sz val="13"/>
      <name val="Roboto"/>
    </font>
    <font>
      <sz val="8"/>
      <name val="Calibri"/>
      <family val="2"/>
    </font>
    <font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0"/>
      <color theme="1"/>
      <name val="Aharoni"/>
      <charset val="1"/>
    </font>
    <font>
      <sz val="11"/>
      <color theme="5" tint="-0.499984740745262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0"/>
      <color theme="0" tint="-0.34998626667073579"/>
      <name val="Roboto Regular"/>
    </font>
    <font>
      <sz val="14"/>
      <color rgb="FFBF408C"/>
      <name val="Calibri"/>
      <family val="2"/>
      <scheme val="minor"/>
    </font>
    <font>
      <sz val="14"/>
      <color theme="7" tint="-0.249977111117893"/>
      <name val="Calibri"/>
      <family val="2"/>
      <scheme val="minor"/>
    </font>
    <font>
      <sz val="16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4"/>
      <color rgb="FF319A95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1"/>
      <color theme="0" tint="-0.34998626667073579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4"/>
      <color theme="0"/>
      <name val="Calibri"/>
      <family val="2"/>
      <scheme val="minor"/>
    </font>
    <font>
      <i/>
      <sz val="11"/>
      <color rgb="FFBF408C"/>
      <name val="Calibri"/>
      <family val="2"/>
      <scheme val="minor"/>
    </font>
    <font>
      <sz val="12"/>
      <name val="Calibri"/>
      <family val="2"/>
      <scheme val="minor"/>
    </font>
    <font>
      <b/>
      <sz val="11"/>
      <color theme="1"/>
      <name val="Roboto"/>
    </font>
    <font>
      <sz val="11"/>
      <color rgb="FF808080"/>
      <name val="Calibri"/>
      <family val="2"/>
    </font>
    <font>
      <sz val="14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sz val="16"/>
      <color rgb="FFBF408C"/>
      <name val="Calibri"/>
      <family val="2"/>
      <scheme val="minor"/>
    </font>
    <font>
      <u/>
      <sz val="14"/>
      <color theme="10"/>
      <name val="Roboto Regular"/>
    </font>
    <font>
      <b/>
      <sz val="12"/>
      <name val="Roboto Regular"/>
    </font>
    <font>
      <b/>
      <sz val="14"/>
      <color theme="1"/>
      <name val="Roboto"/>
    </font>
    <font>
      <sz val="11"/>
      <color theme="1"/>
      <name val="Calibri"/>
      <family val="2"/>
    </font>
    <font>
      <sz val="14"/>
      <color rgb="FFBF418D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4"/>
      <color theme="7" tint="-0.249977111117893"/>
      <name val="Calibri"/>
      <family val="2"/>
      <scheme val="minor"/>
    </font>
    <font>
      <b/>
      <sz val="14"/>
      <color rgb="FFBF408C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/>
      </patternFill>
    </fill>
    <fill>
      <patternFill patternType="solid">
        <fgColor rgb="FFBF408C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319A95"/>
        <bgColor indexed="64"/>
      </patternFill>
    </fill>
    <fill>
      <patternFill patternType="solid">
        <fgColor rgb="FFE4DFED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theme="7" tint="0.79998168889431442"/>
      </patternFill>
    </fill>
    <fill>
      <patternFill patternType="solid">
        <fgColor rgb="FFC52285"/>
        <bgColor indexed="64"/>
      </patternFill>
    </fill>
    <fill>
      <patternFill patternType="solid">
        <fgColor rgb="FFBF418D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C52285"/>
        <bgColor theme="7" tint="0.79998168889431442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theme="7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7"/>
      </left>
      <right style="thin">
        <color theme="7"/>
      </right>
      <top style="thin">
        <color theme="7"/>
      </top>
      <bottom style="medium">
        <color theme="7"/>
      </bottom>
      <diagonal/>
    </border>
    <border>
      <left style="thin">
        <color rgb="FFBF408C"/>
      </left>
      <right style="thin">
        <color rgb="FFBF408C"/>
      </right>
      <top style="thin">
        <color rgb="FFBF408C"/>
      </top>
      <bottom style="thin">
        <color rgb="FFBF408C"/>
      </bottom>
      <diagonal/>
    </border>
    <border>
      <left style="thin">
        <color theme="7"/>
      </left>
      <right style="thin">
        <color theme="7" tint="-0.249977111117893"/>
      </right>
      <top style="thin">
        <color theme="7" tint="-0.249977111117893"/>
      </top>
      <bottom style="thin">
        <color theme="7" tint="-0.249977111117893"/>
      </bottom>
      <diagonal/>
    </border>
    <border>
      <left style="thin">
        <color theme="7"/>
      </left>
      <right style="thin">
        <color rgb="FFBF408C"/>
      </right>
      <top style="thin">
        <color theme="7"/>
      </top>
      <bottom style="thin">
        <color theme="7" tint="-0.249977111117893"/>
      </bottom>
      <diagonal/>
    </border>
    <border>
      <left style="thin">
        <color theme="7"/>
      </left>
      <right style="thin">
        <color theme="7"/>
      </right>
      <top style="thin">
        <color theme="7"/>
      </top>
      <bottom/>
      <diagonal/>
    </border>
    <border>
      <left style="thin">
        <color theme="7"/>
      </left>
      <right style="thin">
        <color theme="7"/>
      </right>
      <top/>
      <bottom/>
      <diagonal/>
    </border>
    <border>
      <left style="thin">
        <color rgb="FFBF408C"/>
      </left>
      <right style="thin">
        <color rgb="FFBF408C"/>
      </right>
      <top/>
      <bottom style="thin">
        <color rgb="FFBF408C"/>
      </bottom>
      <diagonal/>
    </border>
    <border>
      <left style="thin">
        <color rgb="FFBF408C"/>
      </left>
      <right/>
      <top style="thin">
        <color rgb="FFBF408C"/>
      </top>
      <bottom/>
      <diagonal/>
    </border>
    <border>
      <left/>
      <right/>
      <top style="thin">
        <color rgb="FFBF408C"/>
      </top>
      <bottom/>
      <diagonal/>
    </border>
    <border>
      <left style="thin">
        <color rgb="FFBF408C"/>
      </left>
      <right style="thin">
        <color rgb="FFBF408C"/>
      </right>
      <top style="thin">
        <color rgb="FFBF408C"/>
      </top>
      <bottom/>
      <diagonal/>
    </border>
    <border>
      <left style="thin">
        <color rgb="FFBF408C"/>
      </left>
      <right/>
      <top/>
      <bottom style="thin">
        <color rgb="FFBF408C"/>
      </bottom>
      <diagonal/>
    </border>
    <border>
      <left/>
      <right/>
      <top/>
      <bottom style="thin">
        <color rgb="FFBF408C"/>
      </bottom>
      <diagonal/>
    </border>
    <border>
      <left/>
      <right style="thin">
        <color rgb="FFBF408C"/>
      </right>
      <top/>
      <bottom style="thin">
        <color rgb="FFBF408C"/>
      </bottom>
      <diagonal/>
    </border>
    <border>
      <left style="thin">
        <color rgb="FFBF408C"/>
      </left>
      <right/>
      <top style="thin">
        <color rgb="FFBF408C"/>
      </top>
      <bottom style="thin">
        <color rgb="FFBF408C"/>
      </bottom>
      <diagonal/>
    </border>
    <border>
      <left style="thin">
        <color rgb="FFBF408C"/>
      </left>
      <right style="thin">
        <color rgb="FFBF408C"/>
      </right>
      <top/>
      <bottom/>
      <diagonal/>
    </border>
    <border>
      <left style="thin">
        <color theme="7"/>
      </left>
      <right style="thin">
        <color theme="7"/>
      </right>
      <top/>
      <bottom style="thin">
        <color theme="7"/>
      </bottom>
      <diagonal/>
    </border>
    <border>
      <left/>
      <right/>
      <top style="thin">
        <color rgb="FFBF408C"/>
      </top>
      <bottom style="thin">
        <color rgb="FFBF408C"/>
      </bottom>
      <diagonal/>
    </border>
    <border>
      <left/>
      <right style="thin">
        <color rgb="FFBF408C"/>
      </right>
      <top style="thin">
        <color rgb="FFBF408C"/>
      </top>
      <bottom style="thin">
        <color rgb="FFBF408C"/>
      </bottom>
      <diagonal/>
    </border>
    <border>
      <left/>
      <right style="thin">
        <color rgb="FFBF408C"/>
      </right>
      <top style="thin">
        <color rgb="FFBF408C"/>
      </top>
      <bottom/>
      <diagonal/>
    </border>
    <border>
      <left style="thin">
        <color theme="7"/>
      </left>
      <right/>
      <top style="thin">
        <color theme="7"/>
      </top>
      <bottom style="medium">
        <color theme="7"/>
      </bottom>
      <diagonal/>
    </border>
    <border>
      <left/>
      <right/>
      <top/>
      <bottom style="thin">
        <color rgb="FFBF418D"/>
      </bottom>
      <diagonal/>
    </border>
    <border>
      <left style="thin">
        <color rgb="FFBF418D"/>
      </left>
      <right style="thin">
        <color rgb="FFBF418D"/>
      </right>
      <top style="thin">
        <color rgb="FFBF418D"/>
      </top>
      <bottom style="thin">
        <color rgb="FFBF418D"/>
      </bottom>
      <diagonal/>
    </border>
    <border>
      <left style="thin">
        <color rgb="FFBF418D"/>
      </left>
      <right style="thin">
        <color rgb="FFBF418D"/>
      </right>
      <top style="thin">
        <color rgb="FFBF418D"/>
      </top>
      <bottom/>
      <diagonal/>
    </border>
  </borders>
  <cellStyleXfs count="6">
    <xf numFmtId="0" fontId="0" fillId="0" borderId="0"/>
    <xf numFmtId="0" fontId="10" fillId="3" borderId="0" applyNumberFormat="0" applyBorder="0" applyAlignment="0" applyProtection="0"/>
    <xf numFmtId="168" fontId="11" fillId="0" borderId="0"/>
    <xf numFmtId="0" fontId="12" fillId="0" borderId="0" applyNumberFormat="0" applyFill="0" applyBorder="0" applyAlignment="0" applyProtection="0"/>
    <xf numFmtId="0" fontId="9" fillId="0" borderId="0"/>
    <xf numFmtId="0" fontId="1" fillId="0" borderId="0"/>
  </cellStyleXfs>
  <cellXfs count="295">
    <xf numFmtId="0" fontId="0" fillId="0" borderId="0" xfId="0"/>
    <xf numFmtId="0" fontId="1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16" fillId="0" borderId="0" xfId="0" applyFont="1"/>
    <xf numFmtId="0" fontId="17" fillId="0" borderId="0" xfId="0" applyFont="1"/>
    <xf numFmtId="165" fontId="0" fillId="0" borderId="0" xfId="0" applyNumberFormat="1"/>
    <xf numFmtId="166" fontId="0" fillId="0" borderId="0" xfId="0" applyNumberFormat="1"/>
    <xf numFmtId="0" fontId="18" fillId="0" borderId="0" xfId="0" applyFont="1"/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0" fillId="5" borderId="0" xfId="0" applyFont="1" applyFill="1"/>
    <xf numFmtId="0" fontId="14" fillId="5" borderId="0" xfId="0" applyFont="1" applyFill="1"/>
    <xf numFmtId="0" fontId="10" fillId="5" borderId="0" xfId="0" applyFont="1" applyFill="1" applyAlignment="1">
      <alignment wrapText="1"/>
    </xf>
    <xf numFmtId="0" fontId="10" fillId="5" borderId="0" xfId="0" applyFont="1" applyFill="1" applyAlignment="1">
      <alignment vertical="top" wrapText="1"/>
    </xf>
    <xf numFmtId="0" fontId="10" fillId="5" borderId="6" xfId="0" applyFont="1" applyFill="1" applyBorder="1"/>
    <xf numFmtId="0" fontId="4" fillId="2" borderId="0" xfId="0" applyFont="1" applyFill="1"/>
    <xf numFmtId="0" fontId="2" fillId="2" borderId="0" xfId="0" applyFont="1" applyFill="1"/>
    <xf numFmtId="0" fontId="19" fillId="0" borderId="7" xfId="0" applyFont="1" applyBorder="1" applyAlignment="1">
      <alignment horizontal="center"/>
    </xf>
    <xf numFmtId="0" fontId="20" fillId="0" borderId="6" xfId="0" applyFont="1" applyBorder="1" applyAlignment="1">
      <alignment horizontal="center"/>
    </xf>
    <xf numFmtId="0" fontId="20" fillId="6" borderId="6" xfId="0" applyFont="1" applyFill="1" applyBorder="1" applyAlignment="1">
      <alignment horizontal="center"/>
    </xf>
    <xf numFmtId="0" fontId="21" fillId="0" borderId="0" xfId="0" applyFont="1" applyAlignment="1">
      <alignment horizontal="left"/>
    </xf>
    <xf numFmtId="0" fontId="10" fillId="0" borderId="0" xfId="0" applyFont="1"/>
    <xf numFmtId="0" fontId="0" fillId="0" borderId="0" xfId="0" applyAlignment="1">
      <alignment vertical="center"/>
    </xf>
    <xf numFmtId="0" fontId="0" fillId="0" borderId="8" xfId="0" applyBorder="1"/>
    <xf numFmtId="165" fontId="0" fillId="0" borderId="8" xfId="0" applyNumberFormat="1" applyBorder="1"/>
    <xf numFmtId="0" fontId="22" fillId="0" borderId="8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164" fontId="19" fillId="0" borderId="0" xfId="0" applyNumberFormat="1" applyFont="1"/>
    <xf numFmtId="0" fontId="0" fillId="5" borderId="0" xfId="0" applyFill="1"/>
    <xf numFmtId="0" fontId="22" fillId="0" borderId="0" xfId="0" applyFont="1" applyAlignment="1">
      <alignment horizontal="center" vertical="center"/>
    </xf>
    <xf numFmtId="164" fontId="24" fillId="0" borderId="0" xfId="1" applyNumberFormat="1" applyFont="1" applyFill="1" applyBorder="1"/>
    <xf numFmtId="164" fontId="22" fillId="0" borderId="8" xfId="1" applyNumberFormat="1" applyFont="1" applyFill="1" applyBorder="1" applyAlignment="1">
      <alignment vertical="center"/>
    </xf>
    <xf numFmtId="165" fontId="22" fillId="0" borderId="8" xfId="0" applyNumberFormat="1" applyFont="1" applyBorder="1" applyAlignment="1">
      <alignment horizontal="center" vertical="center"/>
    </xf>
    <xf numFmtId="0" fontId="20" fillId="0" borderId="8" xfId="0" applyFont="1" applyBorder="1" applyAlignment="1">
      <alignment horizontal="center"/>
    </xf>
    <xf numFmtId="0" fontId="0" fillId="0" borderId="8" xfId="0" applyBorder="1" applyAlignment="1" applyProtection="1">
      <alignment horizontal="center"/>
      <protection locked="0"/>
    </xf>
    <xf numFmtId="0" fontId="20" fillId="6" borderId="8" xfId="0" applyFont="1" applyFill="1" applyBorder="1" applyAlignment="1">
      <alignment horizontal="center"/>
    </xf>
    <xf numFmtId="0" fontId="20" fillId="6" borderId="8" xfId="0" applyFont="1" applyFill="1" applyBorder="1" applyAlignment="1">
      <alignment horizontal="center" vertical="center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8" xfId="0" applyBorder="1" applyAlignment="1">
      <alignment horizontal="left" vertical="center" wrapText="1"/>
    </xf>
    <xf numFmtId="0" fontId="22" fillId="0" borderId="13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/>
    </xf>
    <xf numFmtId="0" fontId="0" fillId="0" borderId="8" xfId="0" applyBorder="1" applyAlignment="1">
      <alignment wrapText="1"/>
    </xf>
    <xf numFmtId="165" fontId="0" fillId="0" borderId="8" xfId="0" applyNumberFormat="1" applyBorder="1" applyAlignment="1">
      <alignment vertical="center"/>
    </xf>
    <xf numFmtId="0" fontId="0" fillId="0" borderId="8" xfId="0" applyBorder="1" applyAlignment="1">
      <alignment vertical="center" wrapText="1"/>
    </xf>
    <xf numFmtId="0" fontId="26" fillId="4" borderId="8" xfId="0" applyFont="1" applyFill="1" applyBorder="1" applyAlignment="1">
      <alignment horizontal="right" vertical="center"/>
    </xf>
    <xf numFmtId="0" fontId="26" fillId="4" borderId="8" xfId="0" applyFont="1" applyFill="1" applyBorder="1" applyAlignment="1">
      <alignment horizontal="left" vertical="center"/>
    </xf>
    <xf numFmtId="0" fontId="27" fillId="4" borderId="8" xfId="0" applyFont="1" applyFill="1" applyBorder="1" applyAlignment="1">
      <alignment horizontal="right" vertical="center"/>
    </xf>
    <xf numFmtId="164" fontId="28" fillId="4" borderId="8" xfId="0" applyNumberFormat="1" applyFont="1" applyFill="1" applyBorder="1" applyAlignment="1">
      <alignment horizontal="center" vertical="center"/>
    </xf>
    <xf numFmtId="0" fontId="15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10" fillId="7" borderId="0" xfId="0" applyFont="1" applyFill="1"/>
    <xf numFmtId="0" fontId="29" fillId="0" borderId="13" xfId="0" applyFont="1" applyBorder="1" applyAlignment="1">
      <alignment horizontal="center" vertical="center"/>
    </xf>
    <xf numFmtId="164" fontId="29" fillId="0" borderId="13" xfId="1" applyNumberFormat="1" applyFont="1" applyFill="1" applyBorder="1" applyAlignment="1">
      <alignment vertical="center"/>
    </xf>
    <xf numFmtId="0" fontId="20" fillId="8" borderId="8" xfId="0" applyFont="1" applyFill="1" applyBorder="1" applyAlignment="1">
      <alignment horizontal="center" vertical="center"/>
    </xf>
    <xf numFmtId="0" fontId="0" fillId="8" borderId="8" xfId="0" applyFill="1" applyBorder="1" applyAlignment="1">
      <alignment vertical="center" wrapText="1"/>
    </xf>
    <xf numFmtId="166" fontId="18" fillId="8" borderId="8" xfId="0" applyNumberFormat="1" applyFont="1" applyFill="1" applyBorder="1"/>
    <xf numFmtId="0" fontId="15" fillId="0" borderId="0" xfId="0" applyFont="1" applyAlignment="1">
      <alignment horizontal="center" vertical="center"/>
    </xf>
    <xf numFmtId="0" fontId="10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18" fillId="0" borderId="0" xfId="0" applyFont="1" applyAlignment="1">
      <alignment horizontal="center"/>
    </xf>
    <xf numFmtId="0" fontId="26" fillId="4" borderId="8" xfId="0" applyFont="1" applyFill="1" applyBorder="1" applyAlignment="1">
      <alignment horizontal="center" vertical="center"/>
    </xf>
    <xf numFmtId="0" fontId="30" fillId="0" borderId="14" xfId="0" applyFont="1" applyBorder="1" applyAlignment="1">
      <alignment vertical="center"/>
    </xf>
    <xf numFmtId="0" fontId="30" fillId="0" borderId="15" xfId="0" applyFont="1" applyBorder="1" applyAlignment="1">
      <alignment vertical="center"/>
    </xf>
    <xf numFmtId="164" fontId="24" fillId="0" borderId="16" xfId="0" applyNumberFormat="1" applyFont="1" applyBorder="1" applyAlignment="1">
      <alignment vertical="center"/>
    </xf>
    <xf numFmtId="0" fontId="30" fillId="0" borderId="17" xfId="0" applyFont="1" applyBorder="1" applyAlignment="1">
      <alignment vertical="center"/>
    </xf>
    <xf numFmtId="0" fontId="30" fillId="0" borderId="18" xfId="0" applyFont="1" applyBorder="1" applyAlignment="1">
      <alignment vertical="center"/>
    </xf>
    <xf numFmtId="0" fontId="30" fillId="0" borderId="19" xfId="0" applyFont="1" applyBorder="1" applyAlignment="1">
      <alignment vertical="center"/>
    </xf>
    <xf numFmtId="164" fontId="24" fillId="0" borderId="13" xfId="0" applyNumberFormat="1" applyFont="1" applyBorder="1" applyAlignment="1">
      <alignment vertical="center"/>
    </xf>
    <xf numFmtId="0" fontId="18" fillId="0" borderId="8" xfId="0" applyFont="1" applyBorder="1"/>
    <xf numFmtId="165" fontId="18" fillId="0" borderId="8" xfId="0" applyNumberFormat="1" applyFont="1" applyBorder="1"/>
    <xf numFmtId="0" fontId="20" fillId="0" borderId="8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20" fillId="9" borderId="8" xfId="0" applyFont="1" applyFill="1" applyBorder="1" applyAlignment="1">
      <alignment horizontal="center"/>
    </xf>
    <xf numFmtId="0" fontId="20" fillId="9" borderId="6" xfId="0" applyFont="1" applyFill="1" applyBorder="1" applyAlignment="1">
      <alignment horizontal="center"/>
    </xf>
    <xf numFmtId="0" fontId="0" fillId="0" borderId="8" xfId="0" applyBorder="1" applyAlignment="1">
      <alignment horizontal="left" vertical="center"/>
    </xf>
    <xf numFmtId="166" fontId="31" fillId="0" borderId="0" xfId="0" applyNumberFormat="1" applyFont="1"/>
    <xf numFmtId="0" fontId="18" fillId="9" borderId="8" xfId="0" applyFont="1" applyFill="1" applyBorder="1"/>
    <xf numFmtId="164" fontId="19" fillId="0" borderId="8" xfId="0" applyNumberFormat="1" applyFont="1" applyBorder="1"/>
    <xf numFmtId="0" fontId="0" fillId="0" borderId="1" xfId="0" applyBorder="1" applyAlignment="1">
      <alignment horizontal="center" vertical="center" wrapText="1"/>
    </xf>
    <xf numFmtId="166" fontId="19" fillId="8" borderId="8" xfId="0" applyNumberFormat="1" applyFont="1" applyFill="1" applyBorder="1" applyAlignment="1">
      <alignment vertical="center"/>
    </xf>
    <xf numFmtId="166" fontId="25" fillId="0" borderId="8" xfId="0" applyNumberFormat="1" applyFont="1" applyBorder="1"/>
    <xf numFmtId="164" fontId="19" fillId="0" borderId="8" xfId="0" applyNumberFormat="1" applyFont="1" applyBorder="1" applyAlignment="1">
      <alignment vertical="center"/>
    </xf>
    <xf numFmtId="164" fontId="25" fillId="0" borderId="0" xfId="0" applyNumberFormat="1" applyFont="1"/>
    <xf numFmtId="0" fontId="32" fillId="0" borderId="12" xfId="0" applyFont="1" applyBorder="1" applyAlignment="1">
      <alignment horizontal="center" vertical="center" wrapText="1"/>
    </xf>
    <xf numFmtId="166" fontId="19" fillId="0" borderId="8" xfId="0" applyNumberFormat="1" applyFont="1" applyBorder="1"/>
    <xf numFmtId="166" fontId="19" fillId="0" borderId="8" xfId="0" applyNumberFormat="1" applyFont="1" applyBorder="1" applyAlignment="1">
      <alignment vertical="center"/>
    </xf>
    <xf numFmtId="166" fontId="20" fillId="0" borderId="0" xfId="0" applyNumberFormat="1" applyFont="1"/>
    <xf numFmtId="165" fontId="19" fillId="0" borderId="8" xfId="0" applyNumberFormat="1" applyFont="1" applyBorder="1"/>
    <xf numFmtId="166" fontId="20" fillId="0" borderId="0" xfId="0" applyNumberFormat="1" applyFont="1" applyAlignment="1">
      <alignment horizontal="right" vertical="center"/>
    </xf>
    <xf numFmtId="166" fontId="20" fillId="0" borderId="0" xfId="0" applyNumberFormat="1" applyFont="1" applyAlignment="1">
      <alignment vertical="center"/>
    </xf>
    <xf numFmtId="166" fontId="20" fillId="8" borderId="8" xfId="0" applyNumberFormat="1" applyFont="1" applyFill="1" applyBorder="1"/>
    <xf numFmtId="166" fontId="20" fillId="10" borderId="8" xfId="0" applyNumberFormat="1" applyFont="1" applyFill="1" applyBorder="1"/>
    <xf numFmtId="0" fontId="0" fillId="0" borderId="16" xfId="0" applyBorder="1" applyAlignment="1" applyProtection="1">
      <alignment horizontal="center"/>
      <protection locked="0"/>
    </xf>
    <xf numFmtId="165" fontId="0" fillId="0" borderId="16" xfId="0" applyNumberFormat="1" applyBorder="1"/>
    <xf numFmtId="166" fontId="20" fillId="8" borderId="8" xfId="0" applyNumberFormat="1" applyFont="1" applyFill="1" applyBorder="1" applyAlignment="1">
      <alignment vertical="center"/>
    </xf>
    <xf numFmtId="166" fontId="20" fillId="0" borderId="8" xfId="0" applyNumberFormat="1" applyFont="1" applyBorder="1" applyAlignment="1">
      <alignment vertical="center"/>
    </xf>
    <xf numFmtId="0" fontId="34" fillId="0" borderId="0" xfId="0" applyFont="1" applyAlignment="1">
      <alignment horizontal="right" vertical="center"/>
    </xf>
    <xf numFmtId="165" fontId="22" fillId="0" borderId="0" xfId="0" applyNumberFormat="1" applyFont="1" applyAlignment="1">
      <alignment horizontal="center" vertical="center"/>
    </xf>
    <xf numFmtId="0" fontId="35" fillId="0" borderId="0" xfId="0" applyFont="1" applyAlignment="1">
      <alignment vertical="center" wrapText="1"/>
    </xf>
    <xf numFmtId="165" fontId="0" fillId="0" borderId="13" xfId="0" applyNumberFormat="1" applyBorder="1" applyAlignment="1">
      <alignment vertical="center"/>
    </xf>
    <xf numFmtId="0" fontId="0" fillId="0" borderId="16" xfId="0" applyBorder="1" applyAlignment="1">
      <alignment wrapText="1"/>
    </xf>
    <xf numFmtId="164" fontId="0" fillId="0" borderId="16" xfId="0" applyNumberFormat="1" applyBorder="1"/>
    <xf numFmtId="0" fontId="20" fillId="9" borderId="8" xfId="0" applyFont="1" applyFill="1" applyBorder="1" applyAlignment="1">
      <alignment horizontal="center" vertical="center"/>
    </xf>
    <xf numFmtId="166" fontId="20" fillId="9" borderId="8" xfId="0" applyNumberFormat="1" applyFont="1" applyFill="1" applyBorder="1" applyAlignment="1">
      <alignment vertical="center"/>
    </xf>
    <xf numFmtId="166" fontId="20" fillId="0" borderId="8" xfId="0" applyNumberFormat="1" applyFont="1" applyBorder="1"/>
    <xf numFmtId="0" fontId="6" fillId="2" borderId="0" xfId="0" applyFont="1" applyFill="1" applyAlignment="1">
      <alignment horizontal="center" vertical="center"/>
    </xf>
    <xf numFmtId="14" fontId="7" fillId="2" borderId="0" xfId="0" applyNumberFormat="1" applyFont="1" applyFill="1" applyAlignment="1" applyProtection="1">
      <alignment horizontal="left" vertical="center"/>
      <protection locked="0"/>
    </xf>
    <xf numFmtId="0" fontId="37" fillId="0" borderId="0" xfId="0" applyFont="1" applyAlignment="1" applyProtection="1">
      <alignment horizontal="center"/>
      <protection locked="0"/>
    </xf>
    <xf numFmtId="164" fontId="0" fillId="0" borderId="0" xfId="0" applyNumberFormat="1"/>
    <xf numFmtId="0" fontId="0" fillId="9" borderId="8" xfId="0" applyFill="1" applyBorder="1" applyAlignment="1" applyProtection="1">
      <alignment horizontal="center"/>
      <protection locked="0"/>
    </xf>
    <xf numFmtId="166" fontId="20" fillId="9" borderId="8" xfId="0" applyNumberFormat="1" applyFont="1" applyFill="1" applyBorder="1"/>
    <xf numFmtId="166" fontId="19" fillId="9" borderId="8" xfId="0" applyNumberFormat="1" applyFont="1" applyFill="1" applyBorder="1"/>
    <xf numFmtId="0" fontId="0" fillId="9" borderId="0" xfId="0" applyFill="1"/>
    <xf numFmtId="0" fontId="0" fillId="9" borderId="0" xfId="0" applyFill="1" applyAlignment="1">
      <alignment vertical="center" wrapText="1"/>
    </xf>
    <xf numFmtId="0" fontId="0" fillId="9" borderId="0" xfId="0" applyFill="1" applyAlignment="1">
      <alignment vertical="center"/>
    </xf>
    <xf numFmtId="0" fontId="20" fillId="10" borderId="6" xfId="0" applyFont="1" applyFill="1" applyBorder="1" applyAlignment="1">
      <alignment horizontal="center"/>
    </xf>
    <xf numFmtId="0" fontId="0" fillId="10" borderId="0" xfId="0" applyFill="1"/>
    <xf numFmtId="0" fontId="20" fillId="10" borderId="11" xfId="0" applyFont="1" applyFill="1" applyBorder="1" applyAlignment="1">
      <alignment horizontal="center" vertical="center"/>
    </xf>
    <xf numFmtId="0" fontId="0" fillId="10" borderId="0" xfId="0" applyFill="1" applyAlignment="1">
      <alignment vertical="center" wrapText="1"/>
    </xf>
    <xf numFmtId="0" fontId="0" fillId="10" borderId="0" xfId="0" applyFill="1" applyAlignment="1">
      <alignment vertical="center"/>
    </xf>
    <xf numFmtId="167" fontId="18" fillId="0" borderId="8" xfId="0" applyNumberFormat="1" applyFont="1" applyBorder="1"/>
    <xf numFmtId="166" fontId="18" fillId="0" borderId="0" xfId="0" applyNumberFormat="1" applyFont="1"/>
    <xf numFmtId="166" fontId="18" fillId="9" borderId="0" xfId="0" applyNumberFormat="1" applyFont="1" applyFill="1"/>
    <xf numFmtId="166" fontId="18" fillId="10" borderId="0" xfId="0" applyNumberFormat="1" applyFont="1" applyFill="1"/>
    <xf numFmtId="166" fontId="18" fillId="10" borderId="0" xfId="0" applyNumberFormat="1" applyFont="1" applyFill="1" applyAlignment="1">
      <alignment vertical="center"/>
    </xf>
    <xf numFmtId="166" fontId="18" fillId="9" borderId="0" xfId="0" applyNumberFormat="1" applyFont="1" applyFill="1" applyAlignment="1">
      <alignment vertical="center"/>
    </xf>
    <xf numFmtId="165" fontId="18" fillId="0" borderId="8" xfId="0" applyNumberFormat="1" applyFont="1" applyBorder="1" applyAlignment="1">
      <alignment vertical="center"/>
    </xf>
    <xf numFmtId="166" fontId="0" fillId="0" borderId="0" xfId="0" applyNumberFormat="1" applyAlignment="1">
      <alignment horizontal="center" vertical="center"/>
    </xf>
    <xf numFmtId="0" fontId="20" fillId="0" borderId="21" xfId="0" applyFont="1" applyBorder="1" applyAlignment="1">
      <alignment horizontal="center"/>
    </xf>
    <xf numFmtId="8" fontId="0" fillId="0" borderId="0" xfId="0" applyNumberFormat="1" applyAlignment="1">
      <alignment vertical="center"/>
    </xf>
    <xf numFmtId="8" fontId="0" fillId="0" borderId="0" xfId="0" applyNumberFormat="1"/>
    <xf numFmtId="0" fontId="20" fillId="10" borderId="8" xfId="0" applyFont="1" applyFill="1" applyBorder="1" applyAlignment="1">
      <alignment horizontal="center"/>
    </xf>
    <xf numFmtId="0" fontId="0" fillId="10" borderId="8" xfId="0" applyFill="1" applyBorder="1" applyAlignment="1" applyProtection="1">
      <alignment horizontal="center"/>
      <protection locked="0"/>
    </xf>
    <xf numFmtId="0" fontId="18" fillId="10" borderId="8" xfId="0" applyFont="1" applyFill="1" applyBorder="1"/>
    <xf numFmtId="166" fontId="19" fillId="10" borderId="8" xfId="0" applyNumberFormat="1" applyFont="1" applyFill="1" applyBorder="1"/>
    <xf numFmtId="0" fontId="20" fillId="5" borderId="22" xfId="0" applyFont="1" applyFill="1" applyBorder="1"/>
    <xf numFmtId="8" fontId="10" fillId="0" borderId="0" xfId="0" applyNumberFormat="1" applyFont="1"/>
    <xf numFmtId="0" fontId="13" fillId="0" borderId="0" xfId="0" applyFont="1" applyAlignment="1">
      <alignment horizontal="right" vertical="center"/>
    </xf>
    <xf numFmtId="0" fontId="43" fillId="2" borderId="0" xfId="0" applyFont="1" applyFill="1" applyAlignment="1" applyProtection="1">
      <alignment horizontal="left" vertical="center"/>
      <protection locked="0"/>
    </xf>
    <xf numFmtId="0" fontId="44" fillId="0" borderId="0" xfId="0" applyFont="1" applyAlignment="1" applyProtection="1">
      <alignment horizontal="left" vertical="center"/>
      <protection locked="0"/>
    </xf>
    <xf numFmtId="0" fontId="20" fillId="9" borderId="11" xfId="0" applyFont="1" applyFill="1" applyBorder="1" applyAlignment="1">
      <alignment horizontal="center" vertical="center"/>
    </xf>
    <xf numFmtId="0" fontId="45" fillId="0" borderId="3" xfId="0" applyFont="1" applyBorder="1" applyAlignment="1">
      <alignment horizontal="right" vertical="center"/>
    </xf>
    <xf numFmtId="0" fontId="34" fillId="0" borderId="3" xfId="0" applyFont="1" applyBorder="1" applyAlignment="1">
      <alignment horizontal="right" vertical="center"/>
    </xf>
    <xf numFmtId="0" fontId="34" fillId="0" borderId="2" xfId="0" applyFont="1" applyBorder="1" applyAlignment="1">
      <alignment horizontal="right" vertical="center"/>
    </xf>
    <xf numFmtId="0" fontId="20" fillId="9" borderId="11" xfId="0" applyFont="1" applyFill="1" applyBorder="1" applyAlignment="1">
      <alignment horizontal="center"/>
    </xf>
    <xf numFmtId="0" fontId="0" fillId="0" borderId="3" xfId="0" applyBorder="1"/>
    <xf numFmtId="166" fontId="18" fillId="0" borderId="4" xfId="0" applyNumberFormat="1" applyFont="1" applyBorder="1"/>
    <xf numFmtId="164" fontId="46" fillId="0" borderId="13" xfId="1" applyNumberFormat="1" applyFont="1" applyFill="1" applyBorder="1" applyAlignment="1">
      <alignment vertical="center"/>
    </xf>
    <xf numFmtId="164" fontId="36" fillId="0" borderId="1" xfId="1" applyNumberFormat="1" applyFont="1" applyFill="1" applyBorder="1" applyAlignment="1">
      <alignment vertical="center"/>
    </xf>
    <xf numFmtId="165" fontId="19" fillId="0" borderId="8" xfId="0" applyNumberFormat="1" applyFont="1" applyBorder="1" applyAlignment="1">
      <alignment vertical="center"/>
    </xf>
    <xf numFmtId="164" fontId="19" fillId="10" borderId="0" xfId="0" applyNumberFormat="1" applyFont="1" applyFill="1"/>
    <xf numFmtId="166" fontId="0" fillId="10" borderId="0" xfId="0" applyNumberFormat="1" applyFill="1" applyAlignment="1">
      <alignment vertical="center"/>
    </xf>
    <xf numFmtId="164" fontId="25" fillId="9" borderId="0" xfId="0" applyNumberFormat="1" applyFont="1" applyFill="1"/>
    <xf numFmtId="166" fontId="0" fillId="9" borderId="0" xfId="0" applyNumberFormat="1" applyFill="1" applyAlignment="1">
      <alignment vertical="center"/>
    </xf>
    <xf numFmtId="0" fontId="33" fillId="0" borderId="26" xfId="0" applyFont="1" applyBorder="1" applyAlignment="1">
      <alignment horizontal="center" vertical="center" wrapText="1"/>
    </xf>
    <xf numFmtId="0" fontId="10" fillId="10" borderId="0" xfId="0" applyFont="1" applyFill="1"/>
    <xf numFmtId="9" fontId="10" fillId="10" borderId="0" xfId="0" applyNumberFormat="1" applyFont="1" applyFill="1"/>
    <xf numFmtId="164" fontId="26" fillId="12" borderId="0" xfId="0" applyNumberFormat="1" applyFont="1" applyFill="1" applyAlignment="1">
      <alignment vertical="center"/>
    </xf>
    <xf numFmtId="164" fontId="26" fillId="10" borderId="0" xfId="0" applyNumberFormat="1" applyFont="1" applyFill="1" applyAlignment="1">
      <alignment vertical="center"/>
    </xf>
    <xf numFmtId="166" fontId="10" fillId="10" borderId="0" xfId="0" applyNumberFormat="1" applyFont="1" applyFill="1"/>
    <xf numFmtId="0" fontId="10" fillId="10" borderId="0" xfId="0" applyFont="1" applyFill="1" applyAlignment="1">
      <alignment vertical="center"/>
    </xf>
    <xf numFmtId="164" fontId="26" fillId="12" borderId="0" xfId="0" applyNumberFormat="1" applyFont="1" applyFill="1"/>
    <xf numFmtId="8" fontId="10" fillId="10" borderId="0" xfId="0" applyNumberFormat="1" applyFont="1" applyFill="1"/>
    <xf numFmtId="164" fontId="26" fillId="10" borderId="0" xfId="0" applyNumberFormat="1" applyFont="1" applyFill="1"/>
    <xf numFmtId="0" fontId="10" fillId="10" borderId="0" xfId="0" applyFont="1" applyFill="1" applyAlignment="1">
      <alignment horizontal="center"/>
    </xf>
    <xf numFmtId="166" fontId="10" fillId="10" borderId="0" xfId="0" applyNumberFormat="1" applyFont="1" applyFill="1" applyAlignment="1">
      <alignment horizontal="center" vertical="center"/>
    </xf>
    <xf numFmtId="166" fontId="10" fillId="10" borderId="0" xfId="0" applyNumberFormat="1" applyFont="1" applyFill="1" applyAlignment="1">
      <alignment vertical="center"/>
    </xf>
    <xf numFmtId="0" fontId="16" fillId="0" borderId="27" xfId="0" applyFont="1" applyBorder="1" applyAlignment="1">
      <alignment horizontal="center" vertical="center" wrapText="1"/>
    </xf>
    <xf numFmtId="166" fontId="48" fillId="0" borderId="28" xfId="0" applyNumberFormat="1" applyFont="1" applyBorder="1"/>
    <xf numFmtId="166" fontId="48" fillId="0" borderId="29" xfId="0" applyNumberFormat="1" applyFont="1" applyBorder="1"/>
    <xf numFmtId="8" fontId="25" fillId="0" borderId="0" xfId="0" applyNumberFormat="1" applyFont="1"/>
    <xf numFmtId="0" fontId="20" fillId="9" borderId="2" xfId="0" applyFont="1" applyFill="1" applyBorder="1" applyAlignment="1">
      <alignment horizontal="center"/>
    </xf>
    <xf numFmtId="0" fontId="20" fillId="12" borderId="6" xfId="0" applyFont="1" applyFill="1" applyBorder="1" applyAlignment="1">
      <alignment horizontal="center"/>
    </xf>
    <xf numFmtId="0" fontId="20" fillId="10" borderId="11" xfId="0" applyFont="1" applyFill="1" applyBorder="1" applyAlignment="1">
      <alignment horizontal="center"/>
    </xf>
    <xf numFmtId="168" fontId="38" fillId="10" borderId="8" xfId="2" applyFont="1" applyFill="1" applyBorder="1" applyAlignment="1">
      <alignment horizontal="center"/>
    </xf>
    <xf numFmtId="165" fontId="19" fillId="9" borderId="8" xfId="0" applyNumberFormat="1" applyFont="1" applyFill="1" applyBorder="1"/>
    <xf numFmtId="167" fontId="18" fillId="9" borderId="8" xfId="0" applyNumberFormat="1" applyFont="1" applyFill="1" applyBorder="1"/>
    <xf numFmtId="166" fontId="20" fillId="9" borderId="0" xfId="0" applyNumberFormat="1" applyFont="1" applyFill="1" applyAlignment="1">
      <alignment horizontal="right" vertical="center"/>
    </xf>
    <xf numFmtId="0" fontId="0" fillId="10" borderId="8" xfId="0" applyFill="1" applyBorder="1"/>
    <xf numFmtId="164" fontId="49" fillId="0" borderId="8" xfId="0" applyNumberFormat="1" applyFont="1" applyBorder="1" applyAlignment="1">
      <alignment horizontal="left" vertical="top" wrapText="1"/>
    </xf>
    <xf numFmtId="0" fontId="49" fillId="0" borderId="8" xfId="0" applyFont="1" applyBorder="1" applyAlignment="1">
      <alignment horizontal="left" vertical="top" wrapText="1"/>
    </xf>
    <xf numFmtId="166" fontId="48" fillId="0" borderId="0" xfId="0" applyNumberFormat="1" applyFont="1"/>
    <xf numFmtId="0" fontId="20" fillId="12" borderId="8" xfId="0" applyFont="1" applyFill="1" applyBorder="1" applyAlignment="1">
      <alignment horizontal="center"/>
    </xf>
    <xf numFmtId="164" fontId="20" fillId="0" borderId="0" xfId="0" applyNumberFormat="1" applyFont="1"/>
    <xf numFmtId="0" fontId="0" fillId="9" borderId="8" xfId="0" applyFill="1" applyBorder="1" applyAlignment="1">
      <alignment wrapText="1"/>
    </xf>
    <xf numFmtId="164" fontId="19" fillId="9" borderId="8" xfId="0" applyNumberFormat="1" applyFont="1" applyFill="1" applyBorder="1"/>
    <xf numFmtId="164" fontId="19" fillId="10" borderId="8" xfId="0" applyNumberFormat="1" applyFont="1" applyFill="1" applyBorder="1"/>
    <xf numFmtId="166" fontId="18" fillId="10" borderId="8" xfId="0" applyNumberFormat="1" applyFont="1" applyFill="1" applyBorder="1"/>
    <xf numFmtId="0" fontId="23" fillId="0" borderId="9" xfId="0" applyFont="1" applyBorder="1" applyAlignment="1">
      <alignment horizontal="left" vertical="center"/>
    </xf>
    <xf numFmtId="164" fontId="50" fillId="0" borderId="10" xfId="1" applyNumberFormat="1" applyFont="1" applyFill="1" applyBorder="1" applyAlignment="1">
      <alignment vertical="center"/>
    </xf>
    <xf numFmtId="164" fontId="51" fillId="0" borderId="17" xfId="1" applyNumberFormat="1" applyFont="1" applyFill="1" applyBorder="1" applyAlignment="1">
      <alignment vertical="center"/>
    </xf>
    <xf numFmtId="0" fontId="39" fillId="11" borderId="0" xfId="0" applyFont="1" applyFill="1" applyAlignment="1" applyProtection="1">
      <alignment vertical="center"/>
      <protection locked="0"/>
    </xf>
    <xf numFmtId="0" fontId="0" fillId="11" borderId="0" xfId="0" applyFill="1" applyProtection="1">
      <protection locked="0"/>
    </xf>
    <xf numFmtId="0" fontId="39" fillId="11" borderId="0" xfId="0" applyFont="1" applyFill="1" applyAlignment="1" applyProtection="1">
      <alignment horizontal="left" vertical="center"/>
      <protection locked="0"/>
    </xf>
    <xf numFmtId="0" fontId="15" fillId="11" borderId="0" xfId="0" applyFont="1" applyFill="1" applyAlignment="1" applyProtection="1">
      <alignment horizontal="left" vertical="center"/>
      <protection locked="0"/>
    </xf>
    <xf numFmtId="0" fontId="0" fillId="11" borderId="0" xfId="0" applyFill="1" applyAlignment="1" applyProtection="1">
      <alignment horizontal="left" vertical="center"/>
      <protection locked="0"/>
    </xf>
    <xf numFmtId="0" fontId="0" fillId="11" borderId="0" xfId="0" applyFill="1" applyAlignment="1" applyProtection="1">
      <alignment horizontal="left"/>
      <protection locked="0"/>
    </xf>
    <xf numFmtId="169" fontId="39" fillId="11" borderId="0" xfId="0" applyNumberFormat="1" applyFont="1" applyFill="1" applyAlignment="1" applyProtection="1">
      <alignment horizontal="left" vertical="center"/>
      <protection locked="0"/>
    </xf>
    <xf numFmtId="0" fontId="42" fillId="11" borderId="0" xfId="3" applyFont="1" applyFill="1" applyAlignment="1" applyProtection="1">
      <alignment horizontal="left" vertical="center"/>
      <protection locked="0"/>
    </xf>
    <xf numFmtId="49" fontId="39" fillId="11" borderId="0" xfId="0" applyNumberFormat="1" applyFont="1" applyFill="1" applyProtection="1">
      <protection locked="0"/>
    </xf>
    <xf numFmtId="0" fontId="19" fillId="0" borderId="0" xfId="0" applyFont="1" applyAlignment="1">
      <alignment horizontal="center"/>
    </xf>
    <xf numFmtId="166" fontId="16" fillId="0" borderId="0" xfId="0" applyNumberFormat="1" applyFont="1" applyAlignment="1">
      <alignment horizontal="center"/>
    </xf>
    <xf numFmtId="166" fontId="0" fillId="0" borderId="0" xfId="0" applyNumberFormat="1" applyAlignment="1">
      <alignment horizontal="center"/>
    </xf>
    <xf numFmtId="164" fontId="26" fillId="10" borderId="0" xfId="0" applyNumberFormat="1" applyFont="1" applyFill="1" applyAlignment="1">
      <alignment horizontal="center"/>
    </xf>
    <xf numFmtId="164" fontId="26" fillId="12" borderId="0" xfId="0" applyNumberFormat="1" applyFont="1" applyFill="1" applyAlignment="1">
      <alignment horizontal="center"/>
    </xf>
    <xf numFmtId="8" fontId="26" fillId="10" borderId="0" xfId="0" applyNumberFormat="1" applyFont="1" applyFill="1" applyAlignment="1">
      <alignment horizontal="center"/>
    </xf>
    <xf numFmtId="8" fontId="26" fillId="12" borderId="0" xfId="0" applyNumberFormat="1" applyFont="1" applyFill="1" applyAlignment="1">
      <alignment horizontal="center"/>
    </xf>
    <xf numFmtId="164" fontId="26" fillId="10" borderId="0" xfId="0" applyNumberFormat="1" applyFont="1" applyFill="1" applyAlignment="1">
      <alignment horizontal="center" vertical="center"/>
    </xf>
    <xf numFmtId="164" fontId="26" fillId="12" borderId="0" xfId="0" applyNumberFormat="1" applyFont="1" applyFill="1" applyAlignment="1">
      <alignment horizontal="center" vertical="center"/>
    </xf>
    <xf numFmtId="9" fontId="10" fillId="10" borderId="0" xfId="0" applyNumberFormat="1" applyFont="1" applyFill="1" applyAlignment="1">
      <alignment horizontal="center"/>
    </xf>
    <xf numFmtId="8" fontId="10" fillId="10" borderId="0" xfId="0" applyNumberFormat="1" applyFont="1" applyFill="1" applyAlignment="1">
      <alignment horizontal="center" vertical="center"/>
    </xf>
    <xf numFmtId="8" fontId="10" fillId="10" borderId="0" xfId="0" applyNumberFormat="1" applyFont="1" applyFill="1" applyAlignment="1">
      <alignment horizontal="center"/>
    </xf>
    <xf numFmtId="0" fontId="10" fillId="0" borderId="0" xfId="0" applyFont="1" applyAlignment="1">
      <alignment horizontal="center"/>
    </xf>
    <xf numFmtId="166" fontId="18" fillId="9" borderId="8" xfId="0" applyNumberFormat="1" applyFont="1" applyFill="1" applyBorder="1"/>
    <xf numFmtId="0" fontId="0" fillId="9" borderId="0" xfId="0" applyFill="1" applyAlignment="1" applyProtection="1">
      <alignment horizontal="center"/>
      <protection locked="0"/>
    </xf>
    <xf numFmtId="8" fontId="19" fillId="9" borderId="0" xfId="0" applyNumberFormat="1" applyFont="1" applyFill="1"/>
    <xf numFmtId="0" fontId="40" fillId="7" borderId="0" xfId="0" applyFont="1" applyFill="1" applyAlignment="1">
      <alignment horizontal="center" vertical="center"/>
    </xf>
    <xf numFmtId="0" fontId="40" fillId="7" borderId="5" xfId="0" applyFont="1" applyFill="1" applyBorder="1" applyAlignment="1">
      <alignment horizontal="center" vertical="center"/>
    </xf>
    <xf numFmtId="0" fontId="41" fillId="0" borderId="14" xfId="0" applyFont="1" applyBorder="1" applyAlignment="1">
      <alignment horizontal="right" vertical="center"/>
    </xf>
    <xf numFmtId="0" fontId="41" fillId="0" borderId="15" xfId="0" applyFont="1" applyBorder="1" applyAlignment="1">
      <alignment horizontal="right" vertical="center"/>
    </xf>
    <xf numFmtId="0" fontId="41" fillId="0" borderId="25" xfId="0" applyFont="1" applyBorder="1" applyAlignment="1">
      <alignment horizontal="right" vertical="center"/>
    </xf>
    <xf numFmtId="0" fontId="41" fillId="0" borderId="17" xfId="0" applyFont="1" applyBorder="1" applyAlignment="1">
      <alignment horizontal="right" vertical="center"/>
    </xf>
    <xf numFmtId="0" fontId="41" fillId="0" borderId="18" xfId="0" applyFont="1" applyBorder="1" applyAlignment="1">
      <alignment horizontal="right" vertical="center"/>
    </xf>
    <xf numFmtId="0" fontId="41" fillId="0" borderId="19" xfId="0" applyFont="1" applyBorder="1" applyAlignment="1">
      <alignment horizontal="right" vertical="center"/>
    </xf>
    <xf numFmtId="164" fontId="41" fillId="0" borderId="16" xfId="0" applyNumberFormat="1" applyFont="1" applyBorder="1" applyAlignment="1">
      <alignment horizontal="center" vertical="center"/>
    </xf>
    <xf numFmtId="164" fontId="41" fillId="0" borderId="13" xfId="0" applyNumberFormat="1" applyFont="1" applyBorder="1" applyAlignment="1">
      <alignment horizontal="center" vertical="center"/>
    </xf>
    <xf numFmtId="0" fontId="34" fillId="4" borderId="20" xfId="0" applyFont="1" applyFill="1" applyBorder="1" applyAlignment="1">
      <alignment horizontal="right" vertical="center"/>
    </xf>
    <xf numFmtId="0" fontId="34" fillId="4" borderId="23" xfId="0" applyFont="1" applyFill="1" applyBorder="1" applyAlignment="1">
      <alignment horizontal="right" vertical="center"/>
    </xf>
    <xf numFmtId="0" fontId="34" fillId="4" borderId="24" xfId="0" applyFont="1" applyFill="1" applyBorder="1" applyAlignment="1">
      <alignment horizontal="right" vertical="center"/>
    </xf>
    <xf numFmtId="0" fontId="22" fillId="0" borderId="20" xfId="0" applyFont="1" applyBorder="1" applyAlignment="1">
      <alignment horizontal="right" vertical="center"/>
    </xf>
    <xf numFmtId="0" fontId="22" fillId="0" borderId="23" xfId="0" applyFont="1" applyBorder="1" applyAlignment="1">
      <alignment horizontal="right" vertical="center"/>
    </xf>
    <xf numFmtId="0" fontId="22" fillId="0" borderId="24" xfId="0" applyFont="1" applyBorder="1" applyAlignment="1">
      <alignment horizontal="right" vertical="center"/>
    </xf>
    <xf numFmtId="0" fontId="34" fillId="4" borderId="14" xfId="0" applyFont="1" applyFill="1" applyBorder="1" applyAlignment="1">
      <alignment horizontal="right" vertical="center"/>
    </xf>
    <xf numFmtId="0" fontId="34" fillId="4" borderId="15" xfId="0" applyFont="1" applyFill="1" applyBorder="1" applyAlignment="1">
      <alignment horizontal="right" vertical="center"/>
    </xf>
    <xf numFmtId="0" fontId="34" fillId="4" borderId="25" xfId="0" applyFont="1" applyFill="1" applyBorder="1" applyAlignment="1">
      <alignment horizontal="right" vertical="center"/>
    </xf>
    <xf numFmtId="0" fontId="0" fillId="0" borderId="0" xfId="0"/>
    <xf numFmtId="0" fontId="0" fillId="0" borderId="0" xfId="0" applyAlignment="1">
      <alignment horizontal="center"/>
    </xf>
    <xf numFmtId="0" fontId="47" fillId="0" borderId="28" xfId="0" applyFont="1" applyBorder="1" applyAlignment="1">
      <alignment horizontal="center" vertical="center" wrapText="1"/>
    </xf>
    <xf numFmtId="0" fontId="47" fillId="0" borderId="0" xfId="0" applyFont="1" applyAlignment="1">
      <alignment horizontal="center" vertical="center" wrapText="1"/>
    </xf>
    <xf numFmtId="0" fontId="28" fillId="5" borderId="0" xfId="0" applyFont="1" applyFill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10" fillId="13" borderId="8" xfId="0" applyFont="1" applyFill="1" applyBorder="1" applyAlignment="1">
      <alignment horizontal="center"/>
    </xf>
    <xf numFmtId="0" fontId="10" fillId="13" borderId="8" xfId="0" applyFont="1" applyFill="1" applyBorder="1" applyAlignment="1" applyProtection="1">
      <alignment horizontal="center"/>
      <protection locked="0"/>
    </xf>
    <xf numFmtId="0" fontId="10" fillId="13" borderId="8" xfId="0" applyFont="1" applyFill="1" applyBorder="1" applyAlignment="1">
      <alignment wrapText="1"/>
    </xf>
    <xf numFmtId="164" fontId="26" fillId="13" borderId="8" xfId="0" applyNumberFormat="1" applyFont="1" applyFill="1" applyBorder="1"/>
    <xf numFmtId="166" fontId="10" fillId="13" borderId="8" xfId="0" applyNumberFormat="1" applyFont="1" applyFill="1" applyBorder="1"/>
    <xf numFmtId="0" fontId="10" fillId="14" borderId="8" xfId="0" applyFont="1" applyFill="1" applyBorder="1" applyAlignment="1">
      <alignment horizontal="center"/>
    </xf>
    <xf numFmtId="0" fontId="10" fillId="14" borderId="8" xfId="0" applyFont="1" applyFill="1" applyBorder="1" applyAlignment="1" applyProtection="1">
      <alignment horizontal="center"/>
      <protection locked="0"/>
    </xf>
    <xf numFmtId="0" fontId="10" fillId="14" borderId="0" xfId="0" applyFont="1" applyFill="1" applyAlignment="1">
      <alignment horizontal="left" vertical="center" wrapText="1"/>
    </xf>
    <xf numFmtId="164" fontId="10" fillId="14" borderId="0" xfId="0" applyNumberFormat="1" applyFont="1" applyFill="1" applyAlignment="1">
      <alignment horizontal="left" vertical="top" wrapText="1"/>
    </xf>
    <xf numFmtId="165" fontId="26" fillId="14" borderId="8" xfId="0" applyNumberFormat="1" applyFont="1" applyFill="1" applyBorder="1"/>
    <xf numFmtId="167" fontId="10" fillId="14" borderId="8" xfId="0" applyNumberFormat="1" applyFont="1" applyFill="1" applyBorder="1"/>
    <xf numFmtId="166" fontId="10" fillId="14" borderId="0" xfId="0" applyNumberFormat="1" applyFont="1" applyFill="1" applyAlignment="1">
      <alignment horizontal="right" vertical="center"/>
    </xf>
    <xf numFmtId="166" fontId="10" fillId="14" borderId="28" xfId="0" applyNumberFormat="1" applyFont="1" applyFill="1" applyBorder="1"/>
    <xf numFmtId="0" fontId="20" fillId="15" borderId="12" xfId="0" applyFont="1" applyFill="1" applyBorder="1"/>
    <xf numFmtId="0" fontId="10" fillId="15" borderId="0" xfId="0" applyFont="1" applyFill="1"/>
    <xf numFmtId="0" fontId="14" fillId="15" borderId="0" xfId="0" applyFont="1" applyFill="1"/>
    <xf numFmtId="0" fontId="20" fillId="15" borderId="0" xfId="0" applyFont="1" applyFill="1"/>
    <xf numFmtId="0" fontId="0" fillId="15" borderId="0" xfId="0" applyFill="1"/>
    <xf numFmtId="0" fontId="0" fillId="15" borderId="0" xfId="0" applyFill="1" applyAlignment="1">
      <alignment horizontal="center"/>
    </xf>
    <xf numFmtId="0" fontId="20" fillId="15" borderId="28" xfId="0" applyFont="1" applyFill="1" applyBorder="1"/>
    <xf numFmtId="0" fontId="10" fillId="15" borderId="11" xfId="0" applyFont="1" applyFill="1" applyBorder="1"/>
    <xf numFmtId="0" fontId="10" fillId="15" borderId="0" xfId="0" applyFont="1" applyFill="1" applyAlignment="1">
      <alignment horizontal="center"/>
    </xf>
    <xf numFmtId="0" fontId="10" fillId="15" borderId="0" xfId="0" applyFont="1" applyFill="1" applyAlignment="1">
      <alignment vertical="top" wrapText="1"/>
    </xf>
    <xf numFmtId="0" fontId="10" fillId="15" borderId="0" xfId="0" applyFont="1" applyFill="1" applyAlignment="1">
      <alignment horizontal="right"/>
    </xf>
    <xf numFmtId="0" fontId="10" fillId="16" borderId="8" xfId="0" applyFont="1" applyFill="1" applyBorder="1" applyAlignment="1">
      <alignment horizontal="center"/>
    </xf>
    <xf numFmtId="0" fontId="10" fillId="13" borderId="0" xfId="0" applyFont="1" applyFill="1" applyAlignment="1">
      <alignment horizontal="left" vertical="center" wrapText="1"/>
    </xf>
    <xf numFmtId="164" fontId="10" fillId="13" borderId="0" xfId="0" applyNumberFormat="1" applyFont="1" applyFill="1" applyAlignment="1">
      <alignment horizontal="left" vertical="top" wrapText="1"/>
    </xf>
    <xf numFmtId="165" fontId="26" fillId="13" borderId="8" xfId="0" applyNumberFormat="1" applyFont="1" applyFill="1" applyBorder="1"/>
    <xf numFmtId="167" fontId="10" fillId="13" borderId="8" xfId="0" applyNumberFormat="1" applyFont="1" applyFill="1" applyBorder="1"/>
    <xf numFmtId="166" fontId="10" fillId="13" borderId="0" xfId="0" applyNumberFormat="1" applyFont="1" applyFill="1" applyAlignment="1">
      <alignment horizontal="right" vertical="center"/>
    </xf>
    <xf numFmtId="166" fontId="10" fillId="13" borderId="28" xfId="0" applyNumberFormat="1" applyFont="1" applyFill="1" applyBorder="1"/>
    <xf numFmtId="0" fontId="10" fillId="13" borderId="8" xfId="0" applyFont="1" applyFill="1" applyBorder="1"/>
    <xf numFmtId="166" fontId="26" fillId="13" borderId="8" xfId="0" applyNumberFormat="1" applyFont="1" applyFill="1" applyBorder="1"/>
    <xf numFmtId="165" fontId="10" fillId="13" borderId="8" xfId="0" applyNumberFormat="1" applyFont="1" applyFill="1" applyBorder="1"/>
    <xf numFmtId="0" fontId="40" fillId="15" borderId="0" xfId="0" applyFont="1" applyFill="1" applyAlignment="1">
      <alignment horizontal="center"/>
    </xf>
    <xf numFmtId="0" fontId="40" fillId="15" borderId="0" xfId="0" applyFont="1" applyFill="1" applyAlignment="1">
      <alignment horizontal="center" vertical="center"/>
    </xf>
    <xf numFmtId="0" fontId="28" fillId="15" borderId="0" xfId="0" applyFont="1" applyFill="1" applyAlignment="1">
      <alignment horizontal="center" vertical="center"/>
    </xf>
    <xf numFmtId="0" fontId="0" fillId="9" borderId="0" xfId="0" applyFill="1" applyAlignment="1">
      <alignment horizontal="left" vertical="center" wrapText="1"/>
    </xf>
    <xf numFmtId="164" fontId="0" fillId="9" borderId="0" xfId="0" applyNumberFormat="1" applyFill="1" applyAlignment="1">
      <alignment horizontal="left" vertical="top" wrapText="1"/>
    </xf>
    <xf numFmtId="166" fontId="48" fillId="9" borderId="28" xfId="0" applyNumberFormat="1" applyFont="1" applyFill="1" applyBorder="1"/>
    <xf numFmtId="0" fontId="0" fillId="10" borderId="0" xfId="0" applyFill="1" applyAlignment="1">
      <alignment horizontal="left" vertical="center" wrapText="1"/>
    </xf>
    <xf numFmtId="164" fontId="0" fillId="10" borderId="0" xfId="0" applyNumberFormat="1" applyFill="1" applyAlignment="1">
      <alignment horizontal="left" vertical="top" wrapText="1"/>
    </xf>
    <xf numFmtId="165" fontId="19" fillId="10" borderId="8" xfId="0" applyNumberFormat="1" applyFont="1" applyFill="1" applyBorder="1"/>
    <xf numFmtId="167" fontId="18" fillId="10" borderId="8" xfId="0" applyNumberFormat="1" applyFont="1" applyFill="1" applyBorder="1"/>
    <xf numFmtId="166" fontId="20" fillId="10" borderId="0" xfId="0" applyNumberFormat="1" applyFont="1" applyFill="1" applyAlignment="1">
      <alignment horizontal="right" vertical="center"/>
    </xf>
    <xf numFmtId="166" fontId="48" fillId="10" borderId="28" xfId="0" applyNumberFormat="1" applyFont="1" applyFill="1" applyBorder="1"/>
    <xf numFmtId="168" fontId="11" fillId="10" borderId="8" xfId="2" applyFill="1" applyBorder="1"/>
    <xf numFmtId="0" fontId="0" fillId="9" borderId="8" xfId="0" applyFill="1" applyBorder="1"/>
    <xf numFmtId="166" fontId="20" fillId="9" borderId="0" xfId="0" applyNumberFormat="1" applyFont="1" applyFill="1"/>
  </cellXfs>
  <cellStyles count="6">
    <cellStyle name="Accent2" xfId="1" builtinId="33"/>
    <cellStyle name="Excel Built-in Normal" xfId="2" xr:uid="{00000000-0005-0000-0000-000001000000}"/>
    <cellStyle name="Lien hypertexte" xfId="3" builtinId="8"/>
    <cellStyle name="Normal" xfId="0" builtinId="0"/>
    <cellStyle name="Normal 2" xfId="4" xr:uid="{00000000-0005-0000-0000-000004000000}"/>
    <cellStyle name="Normal 2 2" xfId="5" xr:uid="{00000000-0005-0000-0000-000005000000}"/>
  </cellStyles>
  <dxfs count="26">
    <dxf>
      <numFmt numFmtId="165" formatCode="#,##0.00\ &quot;€&quot;;[Red]#,##0.00\ &quot;€&quot;"/>
      <border diagonalUp="0" diagonalDown="0">
        <left style="thin">
          <color rgb="FFBF408C"/>
        </left>
        <right style="thin">
          <color rgb="FFBF408C"/>
        </right>
        <top style="thin">
          <color rgb="FFBF408C"/>
        </top>
        <bottom style="thin">
          <color rgb="FFBF408C"/>
        </bottom>
      </border>
    </dxf>
    <dxf>
      <border diagonalUp="0" diagonalDown="0">
        <left style="thin">
          <color rgb="FFBF408C"/>
        </left>
        <right style="thin">
          <color rgb="FFBF408C"/>
        </right>
        <top style="thin">
          <color rgb="FFBF408C"/>
        </top>
        <bottom style="thin">
          <color rgb="FFBF408C"/>
        </bottom>
      </border>
    </dxf>
    <dxf>
      <border diagonalUp="0" diagonalDown="0">
        <left style="thin">
          <color rgb="FFBF408C"/>
        </left>
        <right style="thin">
          <color rgb="FFBF408C"/>
        </right>
        <top style="thin">
          <color rgb="FFBF408C"/>
        </top>
        <bottom style="thin">
          <color rgb="FFBF408C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rgb="FFBF408C"/>
        </left>
        <right style="thin">
          <color rgb="FFBF408C"/>
        </right>
        <top style="thin">
          <color rgb="FFBF408C"/>
        </top>
        <bottom style="thin">
          <color rgb="FFBF408C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color auto="1"/>
      </font>
      <numFmt numFmtId="166" formatCode="#,##0.00\ &quot;€&quot;"/>
      <fill>
        <patternFill>
          <bgColor rgb="FFE4DFED"/>
        </patternFill>
      </fill>
      <border diagonalUp="0" diagonalDown="0">
        <left style="thin">
          <color rgb="FFBF408C"/>
        </left>
        <right style="thin">
          <color rgb="FFBF408C"/>
        </right>
        <top style="thin">
          <color rgb="FFBF408C"/>
        </top>
        <bottom style="thin">
          <color rgb="FFBF408C"/>
        </bottom>
        <vertical/>
        <horizontal/>
      </border>
    </dxf>
    <dxf>
      <font>
        <b/>
      </font>
      <numFmt numFmtId="164" formatCode="#,##0.00\ &quot;€&quot;;[Red]\-#,##0.00\ &quot;€&quot;"/>
      <fill>
        <patternFill>
          <bgColor rgb="FFE4DFED"/>
        </patternFill>
      </fill>
      <border diagonalUp="0" diagonalDown="0">
        <left style="thin">
          <color rgb="FFBF408C"/>
        </left>
        <right style="thin">
          <color rgb="FFBF408C"/>
        </right>
        <top style="thin">
          <color rgb="FFBF408C"/>
        </top>
        <bottom style="thin">
          <color rgb="FFBF408C"/>
        </bottom>
        <vertical/>
        <horizontal/>
      </border>
    </dxf>
    <dxf>
      <fill>
        <patternFill>
          <bgColor rgb="FFE4DFED"/>
        </patternFill>
      </fill>
      <border diagonalUp="0" diagonalDown="0">
        <left style="thin">
          <color rgb="FFBF408C"/>
        </left>
        <right style="thin">
          <color rgb="FFBF408C"/>
        </right>
        <top style="thin">
          <color rgb="FFBF408C"/>
        </top>
        <bottom style="thin">
          <color rgb="FFBF408C"/>
        </bottom>
      </border>
    </dxf>
    <dxf>
      <numFmt numFmtId="0" formatCode="General"/>
      <fill>
        <patternFill>
          <bgColor rgb="FFE4DFED"/>
        </patternFill>
      </fill>
      <alignment horizontal="center" vertical="bottom" textRotation="0" wrapText="0" indent="0" justifyLastLine="0" shrinkToFit="0"/>
      <border diagonalUp="0" diagonalDown="0">
        <left style="thin">
          <color rgb="FFBF408C"/>
        </left>
        <right style="thin">
          <color rgb="FFBF408C"/>
        </right>
        <top style="thin">
          <color rgb="FFBF408C"/>
        </top>
        <bottom style="thin">
          <color rgb="FFBF408C"/>
        </bottom>
      </border>
      <protection locked="0" hidden="0"/>
    </dxf>
    <dxf>
      <numFmt numFmtId="165" formatCode="#,##0.00\ &quot;€&quot;;[Red]#,##0.00\ &quot;€&quot;"/>
      <border diagonalUp="0" diagonalDown="0">
        <left style="thin">
          <color rgb="FFBF408C"/>
        </left>
        <right style="thin">
          <color rgb="FFBF408C"/>
        </right>
        <top style="thin">
          <color rgb="FFBF408C"/>
        </top>
        <bottom style="thin">
          <color rgb="FFBF408C"/>
        </bottom>
      </border>
    </dxf>
    <dxf>
      <font>
        <b/>
      </font>
      <numFmt numFmtId="166" formatCode="#,##0.00\ &quot;€&quot;"/>
      <border diagonalUp="0" diagonalDown="0">
        <left style="thin">
          <color rgb="FFBF408C"/>
        </left>
        <right style="thin">
          <color rgb="FFBF408C"/>
        </right>
        <top style="thin">
          <color rgb="FFBF408C"/>
        </top>
        <bottom style="thin">
          <color rgb="FFBF408C"/>
        </bottom>
        <vertical/>
        <horizontal/>
      </border>
    </dxf>
    <dxf>
      <border diagonalUp="0" diagonalDown="0">
        <left style="thin">
          <color rgb="FFBF408C"/>
        </left>
        <right style="thin">
          <color rgb="FFBF408C"/>
        </right>
        <top style="thin">
          <color rgb="FFBF408C"/>
        </top>
        <bottom style="thin">
          <color rgb="FFBF408C"/>
        </bottom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rgb="FFBF408C"/>
        </left>
        <right style="thin">
          <color rgb="FFBF408C"/>
        </right>
        <top style="thin">
          <color rgb="FFBF408C"/>
        </top>
        <bottom style="thin">
          <color rgb="FFBF408C"/>
        </bottom>
        <vertical/>
        <horizontal/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border outline="0">
        <left style="thin">
          <color rgb="FFBF408C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0\ &quot;€&quot;;[Red]\-#,##0.00\ &quot;€&quot;"/>
      <alignment horizontal="general" vertical="center" textRotation="0" wrapText="0" indent="0" justifyLastLine="0" shrinkToFit="0" readingOrder="0"/>
      <border diagonalUp="0" diagonalDown="0" outline="0">
        <left style="thin">
          <color rgb="FFBF408C"/>
        </left>
        <right style="thin">
          <color rgb="FFBF408C"/>
        </right>
        <top style="thin">
          <color rgb="FFBF408C"/>
        </top>
        <bottom style="thin">
          <color rgb="FFBF408C"/>
        </bottom>
      </border>
    </dxf>
    <dxf>
      <border outline="0">
        <right style="thin">
          <color rgb="FFBF408C"/>
        </right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rgb="FFBF408C"/>
        </left>
        <right style="thin">
          <color rgb="FFBF408C"/>
        </right>
        <top style="thin">
          <color rgb="FFBF408C"/>
        </top>
        <bottom style="thin">
          <color rgb="FFBF408C"/>
        </bottom>
        <vertical/>
        <horizontal/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numFmt numFmtId="166" formatCode="#,##0.00\ &quot;€&quot;"/>
    </dxf>
    <dxf>
      <numFmt numFmtId="12" formatCode="#,##0.00\ &quot;€&quot;_);[Red]\(#,##0.00\ &quot;€&quot;\)"/>
    </dxf>
    <dxf>
      <alignment horizontal="center" textRotation="0" indent="0" justifyLastLine="0" shrinkToFit="0"/>
    </dxf>
    <dxf>
      <font>
        <strike val="0"/>
        <outline val="0"/>
        <shadow val="0"/>
        <u val="none"/>
        <vertAlign val="baseline"/>
        <sz val="11"/>
        <color theme="5" tint="-0.499984740745262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0" tint="-0.499984740745262"/>
        <name val="Calibri"/>
        <scheme val="minor"/>
      </font>
      <numFmt numFmtId="0" formatCode="General"/>
    </dxf>
    <dxf>
      <alignment horizontal="center" textRotation="0" indent="0" justifyLastLine="0" shrinkToFit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52285"/>
      <color rgb="FFBF418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2451100</xdr:colOff>
      <xdr:row>0</xdr:row>
      <xdr:rowOff>0</xdr:rowOff>
    </xdr:from>
    <xdr:to>
      <xdr:col>8</xdr:col>
      <xdr:colOff>792615</xdr:colOff>
      <xdr:row>1</xdr:row>
      <xdr:rowOff>37723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4362387" y="0"/>
          <a:ext cx="5659733" cy="402376"/>
        </a:xfrm>
        <a:prstGeom prst="rect">
          <a:avLst/>
        </a:prstGeom>
        <a:noFill/>
        <a:ln>
          <a:noFill/>
        </a:ln>
      </xdr:spPr>
      <xdr:txBody>
        <a:bodyPr vertOverflow="clip" wrap="square" lIns="0" tIns="32004" rIns="36576" bIns="0" anchor="t" upright="1"/>
        <a:lstStyle/>
        <a:p>
          <a:pPr algn="r" rtl="0">
            <a:defRPr sz="1000"/>
          </a:pPr>
          <a:r>
            <a:rPr lang="fr-FR" sz="2000" b="1" i="0" u="none" strike="noStrike" baseline="0">
              <a:solidFill>
                <a:srgbClr val="BF408C"/>
              </a:solidFill>
              <a:latin typeface="Roboto Lt"/>
              <a:ea typeface="Roboto Lt"/>
              <a:cs typeface="Roboto Lt"/>
            </a:rPr>
            <a:t>BON DE COMMANDE - SPECIAL NOEL 2026</a:t>
          </a:r>
          <a:endParaRPr lang="fr-FR" sz="1400" b="0" i="0" u="none" strike="noStrike" baseline="0">
            <a:solidFill>
              <a:srgbClr val="BF408C"/>
            </a:solidFill>
            <a:latin typeface="Times"/>
            <a:ea typeface="Times"/>
            <a:cs typeface="Times"/>
          </a:endParaRPr>
        </a:p>
        <a:p>
          <a:pPr algn="r" rtl="0">
            <a:defRPr sz="1000"/>
          </a:pPr>
          <a:endParaRPr lang="fr-FR" sz="1400" b="0" i="0" u="none" strike="noStrike" baseline="0">
            <a:solidFill>
              <a:srgbClr val="000000"/>
            </a:solidFill>
            <a:latin typeface="Times"/>
            <a:ea typeface="Times"/>
            <a:cs typeface="Times"/>
          </a:endParaRPr>
        </a:p>
      </xdr:txBody>
    </xdr:sp>
    <xdr:clientData/>
  </xdr:twoCellAnchor>
  <xdr:twoCellAnchor>
    <xdr:from>
      <xdr:col>2</xdr:col>
      <xdr:colOff>12574</xdr:colOff>
      <xdr:row>171</xdr:row>
      <xdr:rowOff>176041</xdr:rowOff>
    </xdr:from>
    <xdr:to>
      <xdr:col>6</xdr:col>
      <xdr:colOff>980665</xdr:colOff>
      <xdr:row>178</xdr:row>
      <xdr:rowOff>125744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440099" y="36980892"/>
          <a:ext cx="8537794" cy="1647228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ajor"/>
      </xdr:style>
      <xdr:txBody>
        <a:bodyPr wrap="square" lIns="91440" tIns="45720" rIns="91440" bIns="45720" anchor="t" upright="1"/>
        <a:lstStyle>
          <a:lvl1pPr>
            <a:defRPr>
              <a:latin typeface="+mj-lt"/>
              <a:ea typeface="+mj-ea"/>
              <a:cs typeface="+mj-cs"/>
            </a:defRPr>
          </a:lvl1pPr>
          <a:lvl2pPr>
            <a:defRPr>
              <a:latin typeface="+mj-lt"/>
              <a:ea typeface="+mj-ea"/>
              <a:cs typeface="+mj-cs"/>
            </a:defRPr>
          </a:lvl2pPr>
          <a:lvl3pPr>
            <a:defRPr>
              <a:latin typeface="+mj-lt"/>
              <a:ea typeface="+mj-ea"/>
              <a:cs typeface="+mj-cs"/>
            </a:defRPr>
          </a:lvl3pPr>
          <a:lvl4pPr>
            <a:defRPr>
              <a:latin typeface="+mj-lt"/>
              <a:ea typeface="+mj-ea"/>
              <a:cs typeface="+mj-cs"/>
            </a:defRPr>
          </a:lvl4pPr>
          <a:lvl5pPr>
            <a:defRPr>
              <a:latin typeface="+mj-lt"/>
              <a:ea typeface="+mj-ea"/>
              <a:cs typeface="+mj-cs"/>
            </a:defRPr>
          </a:lvl5pPr>
          <a:lvl6pPr>
            <a:defRPr>
              <a:latin typeface="+mj-lt"/>
              <a:ea typeface="+mj-ea"/>
              <a:cs typeface="+mj-cs"/>
            </a:defRPr>
          </a:lvl6pPr>
          <a:lvl7pPr>
            <a:defRPr>
              <a:latin typeface="+mj-lt"/>
              <a:ea typeface="+mj-ea"/>
              <a:cs typeface="+mj-cs"/>
            </a:defRPr>
          </a:lvl7pPr>
          <a:lvl8pPr>
            <a:defRPr>
              <a:latin typeface="+mj-lt"/>
              <a:ea typeface="+mj-ea"/>
              <a:cs typeface="+mj-cs"/>
            </a:defRPr>
          </a:lvl8pPr>
          <a:lvl9pPr>
            <a:defRPr>
              <a:latin typeface="+mj-lt"/>
              <a:ea typeface="+mj-ea"/>
              <a:cs typeface="+mj-cs"/>
            </a:defRPr>
          </a:lvl9pPr>
        </a:lstStyle>
        <a:p>
          <a:pPr algn="l" rtl="0">
            <a:lnSpc>
              <a:spcPts val="1400"/>
            </a:lnSpc>
            <a:defRPr sz="1000"/>
          </a:pPr>
          <a:r>
            <a:rPr lang="fr-FR" sz="1200" b="0" i="0" u="none" strike="noStrike" baseline="0">
              <a:solidFill>
                <a:schemeClr val="tx1"/>
              </a:solidFill>
              <a:latin typeface="Roboto Lt"/>
              <a:ea typeface="Times"/>
              <a:cs typeface="Roboto Lt"/>
            </a:rPr>
            <a:t>CGV  : </a:t>
          </a:r>
        </a:p>
        <a:p>
          <a:pPr algn="l" rtl="0">
            <a:lnSpc>
              <a:spcPts val="1400"/>
            </a:lnSpc>
            <a:defRPr sz="1000"/>
          </a:pPr>
          <a:r>
            <a:rPr lang="fr-FR" sz="1200" b="0" i="1" u="none" strike="noStrike" baseline="0">
              <a:solidFill>
                <a:schemeClr val="tx1"/>
              </a:solidFill>
              <a:latin typeface="Roboto Lt" pitchFamily="2" charset="0"/>
              <a:ea typeface="Roboto Lt" pitchFamily="2" charset="0"/>
              <a:cs typeface="Roboto Lt"/>
            </a:rPr>
            <a:t>Réassorts à l'unité - Total minimum de commande : 250€ht</a:t>
          </a:r>
          <a:br>
            <a:rPr lang="fr-FR" sz="1200" b="0" i="1" u="none" strike="noStrike" baseline="0">
              <a:solidFill>
                <a:schemeClr val="tx1"/>
              </a:solidFill>
              <a:latin typeface="Roboto Lt" pitchFamily="2" charset="0"/>
              <a:ea typeface="Roboto Lt" pitchFamily="2" charset="0"/>
              <a:cs typeface="Roboto Lt"/>
            </a:rPr>
          </a:br>
          <a:r>
            <a:rPr lang="fr-FR" sz="1200" b="0" i="1" u="none" strike="noStrike" baseline="0">
              <a:solidFill>
                <a:schemeClr val="tx1"/>
              </a:solidFill>
              <a:latin typeface="Roboto Lt" pitchFamily="2" charset="0"/>
              <a:ea typeface="Roboto Lt" pitchFamily="2" charset="0"/>
              <a:cs typeface="Roboto Lt"/>
            </a:rPr>
            <a:t>Franco à : 320€ht ou frais de port à 15€ht</a:t>
          </a:r>
        </a:p>
        <a:p>
          <a:pPr algn="l" rtl="0">
            <a:lnSpc>
              <a:spcPts val="1400"/>
            </a:lnSpc>
            <a:defRPr sz="1000"/>
          </a:pPr>
          <a:endParaRPr lang="fr-FR" sz="1200" b="0" i="0" u="none" strike="noStrike" baseline="0">
            <a:solidFill>
              <a:schemeClr val="tx1"/>
            </a:solidFill>
            <a:latin typeface="Roboto Lt"/>
            <a:ea typeface="Times"/>
            <a:cs typeface="Roboto Lt"/>
          </a:endParaRPr>
        </a:p>
        <a:p>
          <a:pPr algn="l" rtl="0">
            <a:lnSpc>
              <a:spcPts val="1400"/>
            </a:lnSpc>
            <a:defRPr sz="1000"/>
          </a:pPr>
          <a:endParaRPr lang="fr-FR" sz="1200" b="0" i="0" u="none" strike="noStrike" baseline="0">
            <a:solidFill>
              <a:schemeClr val="tx1"/>
            </a:solidFill>
            <a:latin typeface="Roboto Lt"/>
            <a:ea typeface="Times"/>
            <a:cs typeface="Roboto Lt"/>
          </a:endParaRPr>
        </a:p>
        <a:p>
          <a:pPr algn="l" rtl="0">
            <a:lnSpc>
              <a:spcPts val="1400"/>
            </a:lnSpc>
            <a:defRPr sz="1000"/>
          </a:pPr>
          <a:endParaRPr lang="fr-FR" sz="1200" b="0" i="0" u="none" strike="noStrike" baseline="0">
            <a:solidFill>
              <a:schemeClr val="tx1"/>
            </a:solidFill>
            <a:latin typeface="Roboto Lt"/>
            <a:ea typeface="Times"/>
            <a:cs typeface="Roboto Lt"/>
          </a:endParaRPr>
        </a:p>
        <a:p>
          <a:pPr algn="l" rtl="0">
            <a:lnSpc>
              <a:spcPts val="1600"/>
            </a:lnSpc>
            <a:defRPr sz="1000"/>
          </a:pPr>
          <a:endParaRPr lang="fr-FR" sz="1400" b="0" i="0" u="none" strike="noStrike" baseline="0">
            <a:solidFill>
              <a:srgbClr val="FF6600"/>
            </a:solidFill>
            <a:latin typeface="Times"/>
            <a:ea typeface="Times"/>
            <a:cs typeface="Times"/>
          </a:endParaRPr>
        </a:p>
      </xdr:txBody>
    </xdr:sp>
    <xdr:clientData/>
  </xdr:twoCellAnchor>
  <xdr:twoCellAnchor editAs="oneCell">
    <xdr:from>
      <xdr:col>2</xdr:col>
      <xdr:colOff>37722</xdr:colOff>
      <xdr:row>0</xdr:row>
      <xdr:rowOff>0</xdr:rowOff>
    </xdr:from>
    <xdr:to>
      <xdr:col>4</xdr:col>
      <xdr:colOff>1119109</xdr:colOff>
      <xdr:row>8</xdr:row>
      <xdr:rowOff>163466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5247" y="0"/>
          <a:ext cx="2665743" cy="266574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9" xr:uid="{00000000-000C-0000-FFFF-FFFF00000000}" name="Tableau1111929166641546627480" displayName="Tableau1111929166641546627480" ref="D14:I42" totalsRowShown="0" headerRowDxfId="25">
  <autoFilter ref="D14:I42" xr:uid="{00000000-0009-0000-0100-00004F000000}"/>
  <tableColumns count="6">
    <tableColumn id="1" xr3:uid="{00000000-0010-0000-0000-000001000000}" name="QUANTITE" dataDxfId="24"/>
    <tableColumn id="2" xr3:uid="{00000000-0010-0000-0000-000002000000}" name="PRODUITS"/>
    <tableColumn id="6" xr3:uid="{00000000-0010-0000-0000-000006000000}" name="CONTENANCE"/>
    <tableColumn id="3" xr3:uid="{00000000-0010-0000-0000-000003000000}" name="PRIX A L'UNITE HT"/>
    <tableColumn id="4" xr3:uid="{00000000-0010-0000-0000-000004000000}" name="TOTAL HT "/>
    <tableColumn id="5" xr3:uid="{00000000-0010-0000-0000-000005000000}" name="PRIX PUBLIC TTC" dataDxfId="23"/>
  </tableColumns>
  <tableStyleInfo name="TableStyleLight1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0" xr:uid="{00000000-000C-0000-FFFF-FFFF01000000}" name="Tableau21220310176651547637581" displayName="Tableau21220310176651547637581" ref="D51:H82" totalsRowShown="0" headerRowDxfId="22">
  <autoFilter ref="D51:H82" xr:uid="{00000000-0009-0000-0100-000050000000}"/>
  <tableColumns count="5">
    <tableColumn id="1" xr3:uid="{00000000-0010-0000-0100-000001000000}" name="QUANTITE" dataDxfId="21"/>
    <tableColumn id="2" xr3:uid="{00000000-0010-0000-0100-000002000000}" name="PRODUITS"/>
    <tableColumn id="3" xr3:uid="{00000000-0010-0000-0100-000003000000}" name="CONTENANCE"/>
    <tableColumn id="5" xr3:uid="{00000000-0010-0000-0100-000005000000}" name="PRIX A L'UNITÉ" dataDxfId="20"/>
    <tableColumn id="6" xr3:uid="{00000000-0010-0000-0100-000006000000}" name="TOTAL HT" dataDxfId="19"/>
  </tableColumns>
  <tableStyleInfo name="TableStyleLight1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1" xr:uid="{00000000-000C-0000-FFFF-FFFF02000000}" name="Tableau31321411186661548647682" displayName="Tableau31321411186661548647682" ref="D129:G142" totalsRowShown="0" headerRowDxfId="18">
  <autoFilter ref="D129:G142" xr:uid="{00000000-0009-0000-0100-000051000000}"/>
  <tableColumns count="4">
    <tableColumn id="1" xr3:uid="{00000000-0010-0000-0200-000001000000}" name="QUANTITE" dataDxfId="17">
      <calculatedColumnFormula>IF(#REF!="VEDIKA",#REF!,IF(#REF!="RUPALI",#REF!,IF(#REF!="KALPANA",#REF!,IF(#REF!="CHAMPAKA",#REF!,IF(#REF!="PERSONNALISE",#REF!,"")))))</calculatedColumnFormula>
    </tableColumn>
    <tableColumn id="2" xr3:uid="{00000000-0010-0000-0200-000002000000}" name="PRODUITS" dataDxfId="16"/>
    <tableColumn id="3" xr3:uid="{00000000-0010-0000-0200-000003000000}" name="PRIX HT A L'UNITE" dataDxfId="15">
      <calculatedColumnFormula>K130+L130</calculatedColumnFormula>
    </tableColumn>
    <tableColumn id="4" xr3:uid="{00000000-0010-0000-0200-000004000000}" name="TOTAL HT" dataDxfId="14"/>
  </tableColumns>
  <tableStyleInfo name="TableStyleLight1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2" xr:uid="{00000000-000C-0000-FFFF-FFFF03000000}" name="Tableau41422512266671549657783" displayName="Tableau41422512266671549657783" ref="D147:G157" totalsRowShown="0" headerRowDxfId="13">
  <autoFilter ref="D147:G157" xr:uid="{00000000-0009-0000-0100-000052000000}"/>
  <tableColumns count="4">
    <tableColumn id="1" xr3:uid="{00000000-0010-0000-0300-000001000000}" name="QUANTITE" dataDxfId="12">
      <calculatedColumnFormula>IF(#REF!="VEDIKA",#REF!,IF(#REF!="RUPALI",#REF!,IF(#REF!="KALPANA",#REF!,IF(#REF!="CHAMPAKA",#REF!,IF(#REF!="PERSONNALISE",#REF!,"")))))</calculatedColumnFormula>
    </tableColumn>
    <tableColumn id="2" xr3:uid="{00000000-0010-0000-0300-000002000000}" name="PRODUITS" dataDxfId="11"/>
    <tableColumn id="3" xr3:uid="{00000000-0010-0000-0300-000003000000}" name="PRIX HT A L'UNITE" dataDxfId="10"/>
    <tableColumn id="4" xr3:uid="{00000000-0010-0000-0300-000004000000}" name="TOTAL HT" dataDxfId="9"/>
  </tableColumns>
  <tableStyleInfo name="TableStyleLight1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3" xr:uid="{00000000-000C-0000-FFFF-FFFF04000000}" name="Tableau61624714286681550667884" displayName="Tableau61624714286681550667884" ref="D86:G91" totalsRowShown="0">
  <autoFilter ref="D86:G91" xr:uid="{00000000-0009-0000-0100-000053000000}"/>
  <tableColumns count="4">
    <tableColumn id="1" xr3:uid="{00000000-0010-0000-0400-000001000000}" name="QUANTITE" dataDxfId="8">
      <calculatedColumnFormula>IF(#REF!="VEDIKA",#REF!,IF(#REF!="RUPALI",#REF!,IF(#REF!="KALPANA",#REF!,IF(#REF!="CHAMPAKA",#REF!,IF(#REF!="PERSONNALISE",#REF!,"")))))</calculatedColumnFormula>
    </tableColumn>
    <tableColumn id="2" xr3:uid="{00000000-0010-0000-0400-000002000000}" name="PRODUIT" dataDxfId="7"/>
    <tableColumn id="3" xr3:uid="{00000000-0010-0000-0400-000003000000}" name="PRIX HT A L'UNITE" dataDxfId="6"/>
    <tableColumn id="4" xr3:uid="{00000000-0010-0000-0400-000004000000}" name="PRIX TOTAL HT" dataDxfId="5">
      <calculatedColumnFormula>Tableau61624714286681550667884[[#This Row],[QUANTITE]]*Tableau61624714286681550667884[[#This Row],[PRIX HT A L''UNITE]]</calculatedColumnFormula>
    </tableColumn>
  </tableColumns>
  <tableStyleInfo name="TableStyleLight1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4" xr:uid="{00000000-000C-0000-FFFF-FFFF05000000}" name="Tableau51523613276701552677985" displayName="Tableau51523613276701552677985" ref="D118:G124" totalsRowShown="0" headerRowDxfId="4">
  <autoFilter ref="D118:G124" xr:uid="{00000000-0009-0000-0100-000054000000}"/>
  <tableColumns count="4">
    <tableColumn id="1" xr3:uid="{00000000-0010-0000-0500-000001000000}" name="QUANTITE" dataDxfId="3"/>
    <tableColumn id="2" xr3:uid="{00000000-0010-0000-0500-000002000000}" name="PRODUITS" dataDxfId="2"/>
    <tableColumn id="3" xr3:uid="{00000000-0010-0000-0500-000003000000}" name="PRIX HT A L'UNITE" dataDxfId="1"/>
    <tableColumn id="4" xr3:uid="{00000000-0010-0000-0500-000004000000}" name="PRIX TOTAL HT " dataDxfId="0"/>
  </tableColumns>
  <tableStyleInfo name="TableStyleLight19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B1:Q188"/>
  <sheetViews>
    <sheetView showZeros="0" tabSelected="1" zoomScale="101" zoomScaleNormal="101" zoomScalePageLayoutView="101" workbookViewId="0">
      <selection activeCell="D34" sqref="D34"/>
    </sheetView>
  </sheetViews>
  <sheetFormatPr baseColWidth="10" defaultRowHeight="15"/>
  <cols>
    <col min="1" max="1" width="5.6640625" customWidth="1"/>
    <col min="2" max="2" width="10.6640625" hidden="1" customWidth="1"/>
    <col min="3" max="3" width="11" customWidth="1"/>
    <col min="4" max="4" width="9.6640625" style="10" customWidth="1"/>
    <col min="5" max="5" width="49.5" customWidth="1"/>
    <col min="6" max="6" width="19.5" customWidth="1"/>
    <col min="7" max="7" width="13.1640625" customWidth="1"/>
    <col min="8" max="8" width="13.83203125" customWidth="1"/>
    <col min="12" max="12" width="10.83203125" style="10"/>
  </cols>
  <sheetData>
    <row r="1" spans="2:16" ht="29" customHeight="1"/>
    <row r="2" spans="2:16" ht="24" customHeight="1">
      <c r="E2" s="141" t="s">
        <v>191</v>
      </c>
      <c r="F2" s="195"/>
      <c r="G2" s="196"/>
      <c r="H2" s="196"/>
      <c r="I2" s="196"/>
    </row>
    <row r="3" spans="2:16" ht="26" customHeight="1">
      <c r="E3" s="141" t="s">
        <v>192</v>
      </c>
      <c r="F3" s="195"/>
      <c r="G3" s="196"/>
      <c r="H3" s="196"/>
      <c r="I3" s="196"/>
    </row>
    <row r="4" spans="2:16" ht="27" customHeight="1">
      <c r="E4" s="141" t="s">
        <v>193</v>
      </c>
      <c r="F4" s="197"/>
      <c r="G4" s="196"/>
      <c r="H4" s="196"/>
      <c r="I4" s="196"/>
    </row>
    <row r="5" spans="2:16" s="3" customFormat="1" ht="26" customHeight="1">
      <c r="D5" s="58" t="s">
        <v>21</v>
      </c>
      <c r="E5" s="141" t="s">
        <v>194</v>
      </c>
      <c r="F5" s="197"/>
      <c r="G5" s="198"/>
      <c r="H5" s="199"/>
      <c r="I5" s="200"/>
      <c r="L5" s="10"/>
    </row>
    <row r="6" spans="2:16" ht="22" customHeight="1">
      <c r="E6" s="141" t="s">
        <v>196</v>
      </c>
      <c r="F6" s="201"/>
      <c r="G6" s="196"/>
      <c r="H6" s="196"/>
      <c r="I6" s="196"/>
    </row>
    <row r="7" spans="2:16" ht="22" customHeight="1">
      <c r="E7" s="141" t="s">
        <v>195</v>
      </c>
      <c r="F7" s="197"/>
      <c r="G7" s="196"/>
      <c r="H7" s="196"/>
      <c r="I7" s="196"/>
    </row>
    <row r="8" spans="2:16" ht="23" customHeight="1">
      <c r="E8" s="141" t="s">
        <v>197</v>
      </c>
      <c r="F8" s="202"/>
      <c r="G8" s="196"/>
      <c r="H8" s="196"/>
      <c r="I8" s="196"/>
    </row>
    <row r="9" spans="2:16" ht="22" customHeight="1">
      <c r="E9" s="141" t="s">
        <v>198</v>
      </c>
      <c r="F9" s="203"/>
      <c r="G9" s="196"/>
      <c r="H9" s="196"/>
      <c r="I9" s="196"/>
    </row>
    <row r="10" spans="2:16" s="3" customFormat="1" ht="12" customHeight="1">
      <c r="D10" s="109" t="s">
        <v>26</v>
      </c>
      <c r="E10" s="110"/>
      <c r="F10" s="1"/>
      <c r="G10" s="1"/>
      <c r="H10" s="2"/>
      <c r="L10" s="10"/>
    </row>
    <row r="11" spans="2:16" s="3" customFormat="1" ht="31" customHeight="1">
      <c r="C11" s="142" t="s">
        <v>209</v>
      </c>
      <c r="D11" s="111"/>
      <c r="E11" s="143" t="s">
        <v>279</v>
      </c>
      <c r="F11" s="50"/>
      <c r="G11" s="50"/>
      <c r="H11" s="51"/>
      <c r="L11" s="10"/>
    </row>
    <row r="12" spans="2:16" ht="33" customHeight="1">
      <c r="C12" s="260"/>
      <c r="D12" s="282" t="s">
        <v>28</v>
      </c>
      <c r="E12" s="282"/>
      <c r="F12" s="282"/>
      <c r="G12" s="282"/>
      <c r="H12" s="282"/>
      <c r="I12" s="260"/>
    </row>
    <row r="13" spans="2:16" hidden="1">
      <c r="J13" s="171"/>
    </row>
    <row r="14" spans="2:16" s="75" customFormat="1" ht="30" customHeight="1" thickBot="1">
      <c r="C14" s="73" t="s">
        <v>36</v>
      </c>
      <c r="D14" s="74" t="s">
        <v>0</v>
      </c>
      <c r="E14" s="74" t="s">
        <v>1</v>
      </c>
      <c r="F14" s="74" t="s">
        <v>29</v>
      </c>
      <c r="G14" s="74" t="s">
        <v>3</v>
      </c>
      <c r="H14" s="74" t="s">
        <v>32</v>
      </c>
      <c r="I14" s="158" t="s">
        <v>95</v>
      </c>
      <c r="J14" s="241" t="s">
        <v>276</v>
      </c>
      <c r="L14" s="204"/>
    </row>
    <row r="15" spans="2:16" s="4" customFormat="1" ht="16">
      <c r="C15" s="266"/>
      <c r="D15" s="267"/>
      <c r="E15" s="261" t="s">
        <v>98</v>
      </c>
      <c r="F15" s="260"/>
      <c r="G15" s="267" t="s">
        <v>100</v>
      </c>
      <c r="H15" s="268"/>
      <c r="I15" s="269" t="s">
        <v>208</v>
      </c>
      <c r="J15" s="241"/>
      <c r="L15" s="75"/>
      <c r="M15"/>
    </row>
    <row r="16" spans="2:16">
      <c r="B16" s="10"/>
      <c r="C16" s="35" t="s">
        <v>37</v>
      </c>
      <c r="D16" s="36"/>
      <c r="E16" s="25" t="s">
        <v>157</v>
      </c>
      <c r="F16" s="25" t="s">
        <v>5</v>
      </c>
      <c r="G16" s="81">
        <v>17.23</v>
      </c>
      <c r="H16" s="124">
        <f>Tableau1111929166641546627480[[#This Row],[PRIX A L''UNITE HT]]*Tableau1111929166641546627480[[#This Row],[QUANTITE]]</f>
        <v>0</v>
      </c>
      <c r="I16" s="90">
        <v>34.5</v>
      </c>
      <c r="J16" s="172">
        <v>37</v>
      </c>
      <c r="L16" s="205"/>
      <c r="M16" s="134"/>
      <c r="N16" s="7"/>
      <c r="P16" s="112"/>
    </row>
    <row r="17" spans="2:17">
      <c r="B17" s="10"/>
      <c r="C17" s="37" t="s">
        <v>90</v>
      </c>
      <c r="D17" s="36"/>
      <c r="E17" s="70" t="s">
        <v>158</v>
      </c>
      <c r="F17" s="70" t="s">
        <v>15</v>
      </c>
      <c r="G17" s="91">
        <v>13.96</v>
      </c>
      <c r="H17" s="124">
        <f>Tableau1111929166641546627480[[#This Row],[PRIX A L''UNITE HT]]*Tableau1111929166641546627480[[#This Row],[QUANTITE]]</f>
        <v>0</v>
      </c>
      <c r="I17" s="90">
        <v>28</v>
      </c>
      <c r="J17" s="172">
        <v>29</v>
      </c>
      <c r="L17" s="205"/>
      <c r="M17" s="134"/>
      <c r="N17" s="7"/>
      <c r="P17" s="134"/>
      <c r="Q17" s="134"/>
    </row>
    <row r="18" spans="2:17">
      <c r="B18" s="10"/>
      <c r="C18" s="35" t="s">
        <v>38</v>
      </c>
      <c r="D18" s="36"/>
      <c r="E18" s="25" t="s">
        <v>159</v>
      </c>
      <c r="F18" s="25" t="s">
        <v>6</v>
      </c>
      <c r="G18" s="81">
        <v>29.11</v>
      </c>
      <c r="H18" s="124">
        <f>Tableau1111929166641546627480[[#This Row],[PRIX A L''UNITE HT]]*Tableau1111929166641546627480[[#This Row],[QUANTITE]]</f>
        <v>0</v>
      </c>
      <c r="I18" s="90">
        <v>58</v>
      </c>
      <c r="J18" s="172">
        <v>64</v>
      </c>
      <c r="L18" s="205"/>
      <c r="M18" s="134"/>
      <c r="N18" s="7"/>
    </row>
    <row r="19" spans="2:17">
      <c r="B19" s="10"/>
      <c r="C19" s="37" t="s">
        <v>241</v>
      </c>
      <c r="D19" s="36"/>
      <c r="E19" s="25" t="s">
        <v>238</v>
      </c>
      <c r="F19" s="25" t="s">
        <v>7</v>
      </c>
      <c r="G19" s="81">
        <v>14.9</v>
      </c>
      <c r="H19" s="124">
        <f>Tableau1111929166641546627480[[#This Row],[PRIX A L''UNITE HT]]*Tableau1111929166641546627480[[#This Row],[QUANTITE]]</f>
        <v>0</v>
      </c>
      <c r="I19" s="187">
        <f>Tableau1111929166641546627480[[#This Row],[PRIX A L''UNITE HT]]*2</f>
        <v>29.8</v>
      </c>
      <c r="J19" s="172">
        <v>32</v>
      </c>
      <c r="L19" s="205"/>
      <c r="M19" s="134"/>
      <c r="N19" s="7"/>
    </row>
    <row r="20" spans="2:17">
      <c r="B20" s="10"/>
      <c r="C20" s="186" t="s">
        <v>39</v>
      </c>
      <c r="D20" s="36"/>
      <c r="E20" s="25" t="s">
        <v>14</v>
      </c>
      <c r="F20" s="25" t="s">
        <v>6</v>
      </c>
      <c r="G20" s="91">
        <v>29.11</v>
      </c>
      <c r="H20" s="124">
        <f>Tableau1111929166641546627480[[#This Row],[PRIX A L''UNITE HT]]*Tableau1111929166641546627480[[#This Row],[QUANTITE]]</f>
        <v>0</v>
      </c>
      <c r="I20" s="90">
        <v>58</v>
      </c>
      <c r="J20" s="172">
        <v>64</v>
      </c>
      <c r="L20" s="205"/>
      <c r="M20" s="134"/>
      <c r="N20" s="7"/>
    </row>
    <row r="21" spans="2:17">
      <c r="B21" s="10"/>
      <c r="C21" s="37" t="s">
        <v>240</v>
      </c>
      <c r="D21" s="36"/>
      <c r="E21" s="25" t="s">
        <v>239</v>
      </c>
      <c r="F21" s="25" t="s">
        <v>7</v>
      </c>
      <c r="G21" s="91">
        <v>14.9</v>
      </c>
      <c r="H21" s="124">
        <f>Tableau1111929166641546627480[[#This Row],[PRIX A L''UNITE HT]]*Tableau1111929166641546627480[[#This Row],[QUANTITE]]</f>
        <v>0</v>
      </c>
      <c r="I21" s="187">
        <f>Tableau1111929166641546627480[[#This Row],[PRIX A L''UNITE HT]]*2</f>
        <v>29.8</v>
      </c>
      <c r="J21" s="172">
        <v>32</v>
      </c>
      <c r="L21" s="205"/>
      <c r="M21" s="134"/>
      <c r="N21" s="7"/>
    </row>
    <row r="22" spans="2:17">
      <c r="B22" s="10"/>
      <c r="C22" s="35" t="s">
        <v>40</v>
      </c>
      <c r="D22" s="36"/>
      <c r="E22" s="25" t="s">
        <v>163</v>
      </c>
      <c r="F22" s="25" t="s">
        <v>7</v>
      </c>
      <c r="G22" s="81">
        <v>25.25</v>
      </c>
      <c r="H22" s="124">
        <f>Tableau1111929166641546627480[[#This Row],[PRIX A L''UNITE HT]]*Tableau1111929166641546627480[[#This Row],[QUANTITE]]</f>
        <v>0</v>
      </c>
      <c r="I22" s="90">
        <v>50</v>
      </c>
      <c r="J22" s="172">
        <v>56</v>
      </c>
      <c r="L22" s="205"/>
      <c r="M22" s="134"/>
      <c r="N22" s="7"/>
    </row>
    <row r="23" spans="2:17">
      <c r="B23" s="10"/>
      <c r="C23" s="37" t="s">
        <v>41</v>
      </c>
      <c r="D23" s="36"/>
      <c r="E23" s="25" t="s">
        <v>164</v>
      </c>
      <c r="F23" s="25" t="s">
        <v>9</v>
      </c>
      <c r="G23" s="91">
        <v>21.98</v>
      </c>
      <c r="H23" s="124">
        <f>Tableau1111929166641546627480[[#This Row],[PRIX A L''UNITE HT]]*Tableau1111929166641546627480[[#This Row],[QUANTITE]]</f>
        <v>0</v>
      </c>
      <c r="I23" s="90">
        <v>44</v>
      </c>
      <c r="J23" s="172">
        <v>52</v>
      </c>
      <c r="L23" s="205"/>
      <c r="M23" s="134"/>
      <c r="N23" s="7"/>
    </row>
    <row r="24" spans="2:17">
      <c r="B24" s="10"/>
      <c r="C24" s="35" t="s">
        <v>42</v>
      </c>
      <c r="D24" s="36"/>
      <c r="E24" s="25" t="s">
        <v>133</v>
      </c>
      <c r="F24" s="25" t="s">
        <v>10</v>
      </c>
      <c r="G24" s="81">
        <v>11.23</v>
      </c>
      <c r="H24" s="124">
        <f>Tableau1111929166641546627480[[#This Row],[PRIX A L''UNITE HT]]*Tableau1111929166641546627480[[#This Row],[QUANTITE]]</f>
        <v>0</v>
      </c>
      <c r="I24" s="90">
        <v>22.5</v>
      </c>
      <c r="J24" s="172">
        <v>25</v>
      </c>
      <c r="L24" s="205"/>
      <c r="M24" s="134"/>
      <c r="N24" s="7"/>
    </row>
    <row r="25" spans="2:17">
      <c r="B25" s="10"/>
      <c r="C25" s="37" t="s">
        <v>109</v>
      </c>
      <c r="D25" s="36"/>
      <c r="E25" s="25" t="s">
        <v>134</v>
      </c>
      <c r="F25" s="25" t="s">
        <v>10</v>
      </c>
      <c r="G25" s="91">
        <v>12.47</v>
      </c>
      <c r="H25" s="124">
        <f>Tableau1111929166641546627480[[#This Row],[PRIX A L''UNITE HT]]*Tableau1111929166641546627480[[#This Row],[QUANTITE]]</f>
        <v>0</v>
      </c>
      <c r="I25" s="79">
        <v>18.899999999999999</v>
      </c>
      <c r="J25" s="172">
        <v>25</v>
      </c>
      <c r="L25" s="205"/>
      <c r="M25" s="134"/>
      <c r="N25" s="7"/>
    </row>
    <row r="26" spans="2:17">
      <c r="B26" s="10"/>
      <c r="C26" s="35" t="s">
        <v>132</v>
      </c>
      <c r="D26" s="36"/>
      <c r="E26" s="25" t="s">
        <v>203</v>
      </c>
      <c r="F26" s="25" t="s">
        <v>135</v>
      </c>
      <c r="G26" s="81">
        <v>13.07</v>
      </c>
      <c r="H26" s="124">
        <f>Tableau1111929166641546627480[[#This Row],[PRIX A L''UNITE HT]]*Tableau1111929166641546627480[[#This Row],[QUANTITE]]</f>
        <v>0</v>
      </c>
      <c r="I26" s="90">
        <v>26</v>
      </c>
      <c r="J26" s="172">
        <v>27</v>
      </c>
      <c r="L26" s="205"/>
      <c r="M26" s="134"/>
      <c r="N26" s="7"/>
    </row>
    <row r="27" spans="2:17" s="2" customFormat="1" ht="19" customHeight="1">
      <c r="C27" s="106" t="s">
        <v>184</v>
      </c>
      <c r="D27" s="36"/>
      <c r="E27" s="78" t="s">
        <v>223</v>
      </c>
      <c r="F27" s="184" t="s">
        <v>292</v>
      </c>
      <c r="G27" s="153">
        <v>23.17</v>
      </c>
      <c r="H27" s="124">
        <f>Tableau1111929166641546627480[[#This Row],[PRIX A L''UNITE HT]]*Tableau1111929166641546627480[[#This Row],[QUANTITE]]</f>
        <v>0</v>
      </c>
      <c r="I27" s="92">
        <v>46</v>
      </c>
      <c r="J27" s="172">
        <v>54</v>
      </c>
      <c r="L27" s="205"/>
      <c r="M27" s="134"/>
      <c r="N27" s="7"/>
    </row>
    <row r="28" spans="2:17" s="24" customFormat="1" ht="18" customHeight="1">
      <c r="B28" s="11"/>
      <c r="C28" s="72" t="s">
        <v>185</v>
      </c>
      <c r="D28" s="36"/>
      <c r="E28" s="40" t="s">
        <v>222</v>
      </c>
      <c r="F28" s="183" t="s">
        <v>293</v>
      </c>
      <c r="G28" s="85">
        <v>23.17</v>
      </c>
      <c r="H28" s="124">
        <f>Tableau1111929166641546627480[[#This Row],[PRIX A L''UNITE HT]]*Tableau1111929166641546627480[[#This Row],[QUANTITE]]</f>
        <v>0</v>
      </c>
      <c r="I28" s="93">
        <v>46</v>
      </c>
      <c r="J28" s="172">
        <v>54</v>
      </c>
      <c r="L28" s="205"/>
      <c r="M28" s="134"/>
      <c r="N28" s="7"/>
    </row>
    <row r="29" spans="2:17" s="24" customFormat="1" ht="18" customHeight="1">
      <c r="B29" s="11"/>
      <c r="C29" s="270" t="s">
        <v>289</v>
      </c>
      <c r="D29" s="247"/>
      <c r="E29" s="271" t="s">
        <v>290</v>
      </c>
      <c r="F29" s="272" t="s">
        <v>291</v>
      </c>
      <c r="G29" s="273">
        <v>6.5</v>
      </c>
      <c r="H29" s="274">
        <f>Tableau1111929166641546627480[[#This Row],[PRIX A L''UNITE HT]]*Tableau1111929166641546627480[[#This Row],[QUANTITE]]</f>
        <v>0</v>
      </c>
      <c r="I29" s="275">
        <f>Tableau1111929166641546627480[[#This Row],[PRIX A L''UNITE HT]]*2</f>
        <v>13</v>
      </c>
      <c r="J29" s="276">
        <f>Tableau1111929166641546627480[[#This Row],[PRIX PUBLIC TTC]]*20/100+Tableau1111929166641546627480[[#This Row],[PRIX PUBLIC TTC]]</f>
        <v>15.6</v>
      </c>
      <c r="L29" s="205"/>
      <c r="M29" s="134"/>
      <c r="N29" s="7"/>
    </row>
    <row r="30" spans="2:17" s="24" customFormat="1" ht="17" customHeight="1">
      <c r="B30" s="11"/>
      <c r="C30" s="37" t="s">
        <v>43</v>
      </c>
      <c r="D30" s="113"/>
      <c r="E30" s="283" t="s">
        <v>149</v>
      </c>
      <c r="F30" s="284" t="s">
        <v>150</v>
      </c>
      <c r="G30" s="179">
        <v>15.39</v>
      </c>
      <c r="H30" s="180">
        <f>Tableau1111929166641546627480[[#This Row],[PRIX A L''UNITE HT]]*Tableau1111929166641546627480[[#This Row],[QUANTITE]]</f>
        <v>0</v>
      </c>
      <c r="I30" s="181">
        <v>31</v>
      </c>
      <c r="J30" s="285">
        <v>35</v>
      </c>
      <c r="L30" s="205"/>
      <c r="M30" s="134"/>
      <c r="N30" s="7"/>
    </row>
    <row r="31" spans="2:17" s="24" customFormat="1" ht="19" hidden="1" customHeight="1">
      <c r="B31" s="11"/>
      <c r="C31" s="135" t="s">
        <v>224</v>
      </c>
      <c r="D31" s="136"/>
      <c r="E31" s="286" t="s">
        <v>226</v>
      </c>
      <c r="F31" s="287"/>
      <c r="G31" s="288">
        <v>48.5</v>
      </c>
      <c r="H31" s="289">
        <f>Tableau1111929166641546627480[[#This Row],[PRIX A L''UNITE HT]]*Tableau1111929166641546627480[[#This Row],[QUANTITE]]</f>
        <v>0</v>
      </c>
      <c r="I31" s="290">
        <f>Tableau1111929166641546627480[[#This Row],[PRIX A L''UNITE HT]]*2</f>
        <v>97</v>
      </c>
      <c r="J31" s="291">
        <v>110</v>
      </c>
      <c r="L31" s="205"/>
      <c r="M31" s="134"/>
      <c r="N31" s="7"/>
    </row>
    <row r="32" spans="2:17" s="24" customFormat="1" ht="16" hidden="1" customHeight="1">
      <c r="B32" s="11"/>
      <c r="C32" s="37" t="s">
        <v>225</v>
      </c>
      <c r="D32" s="113"/>
      <c r="E32" s="283" t="s">
        <v>227</v>
      </c>
      <c r="F32" s="284"/>
      <c r="G32" s="179">
        <v>48.5</v>
      </c>
      <c r="H32" s="180">
        <f>Tableau1111929166641546627480[[#This Row],[PRIX A L''UNITE HT]]*Tableau1111929166641546627480[[#This Row],[QUANTITE]]</f>
        <v>0</v>
      </c>
      <c r="I32" s="181">
        <f>Tableau1111929166641546627480[[#This Row],[PRIX A L''UNITE HT]]*2</f>
        <v>97</v>
      </c>
      <c r="J32" s="285">
        <v>110</v>
      </c>
      <c r="L32" s="205"/>
      <c r="M32" s="134"/>
      <c r="N32" s="7"/>
    </row>
    <row r="33" spans="2:14" s="24" customFormat="1" ht="17" hidden="1" customHeight="1">
      <c r="B33" s="11"/>
      <c r="C33" s="135" t="s">
        <v>225</v>
      </c>
      <c r="D33" s="136"/>
      <c r="E33" s="286" t="s">
        <v>228</v>
      </c>
      <c r="F33" s="287"/>
      <c r="G33" s="288">
        <v>48.5</v>
      </c>
      <c r="H33" s="289">
        <f>Tableau1111929166641546627480[[#This Row],[PRIX A L''UNITE HT]]*Tableau1111929166641546627480[[#This Row],[QUANTITE]]</f>
        <v>0</v>
      </c>
      <c r="I33" s="290">
        <v>97</v>
      </c>
      <c r="J33" s="291">
        <v>110</v>
      </c>
      <c r="L33" s="205"/>
      <c r="M33" s="134"/>
      <c r="N33" s="7"/>
    </row>
    <row r="34" spans="2:14" s="24" customFormat="1" ht="17" customHeight="1">
      <c r="B34" s="11"/>
      <c r="C34" s="251" t="s">
        <v>283</v>
      </c>
      <c r="D34" s="252"/>
      <c r="E34" s="253" t="s">
        <v>284</v>
      </c>
      <c r="F34" s="254"/>
      <c r="G34" s="255">
        <v>52.5</v>
      </c>
      <c r="H34" s="256">
        <f>Tableau1111929166641546627480[[#This Row],[PRIX A L''UNITE HT]]*Tableau1111929166641546627480[[#This Row],[QUANTITE]]</f>
        <v>0</v>
      </c>
      <c r="I34" s="257">
        <v>106</v>
      </c>
      <c r="J34" s="258">
        <v>110</v>
      </c>
      <c r="L34" s="205"/>
      <c r="M34" s="134"/>
      <c r="N34" s="7"/>
    </row>
    <row r="35" spans="2:14" ht="16">
      <c r="C35" s="259"/>
      <c r="D35" s="260"/>
      <c r="E35" s="261" t="s">
        <v>99</v>
      </c>
      <c r="F35" s="260"/>
      <c r="G35" s="260"/>
      <c r="H35" s="260"/>
      <c r="I35" s="262"/>
      <c r="J35" s="262"/>
      <c r="L35" s="205"/>
      <c r="M35" s="134"/>
    </row>
    <row r="36" spans="2:14">
      <c r="B36" s="10"/>
      <c r="C36" s="178" t="s">
        <v>125</v>
      </c>
      <c r="D36" s="136"/>
      <c r="E36" s="292" t="s">
        <v>165</v>
      </c>
      <c r="F36" s="182" t="s">
        <v>7</v>
      </c>
      <c r="G36" s="288">
        <v>7.2</v>
      </c>
      <c r="H36" s="289">
        <f>Tableau1111929166641546627480[[#This Row],[PRIX A L''UNITE HT]]*Tableau1111929166641546627480[[#This Row],[QUANTITE]]</f>
        <v>0</v>
      </c>
      <c r="I36" s="290">
        <v>14.5</v>
      </c>
      <c r="J36" s="172">
        <v>16</v>
      </c>
      <c r="L36" s="205"/>
      <c r="M36" s="134"/>
    </row>
    <row r="37" spans="2:14">
      <c r="B37" s="10"/>
      <c r="C37" s="76" t="s">
        <v>44</v>
      </c>
      <c r="D37" s="113"/>
      <c r="E37" s="293" t="s">
        <v>166</v>
      </c>
      <c r="F37" s="293" t="s">
        <v>5</v>
      </c>
      <c r="G37" s="189">
        <v>26.73</v>
      </c>
      <c r="H37" s="180">
        <f>Tableau1111929166641546627480[[#This Row],[PRIX A L''UNITE HT]]*Tableau1111929166641546627480[[#This Row],[QUANTITE]]</f>
        <v>0</v>
      </c>
      <c r="I37" s="294">
        <v>53.5</v>
      </c>
      <c r="J37" s="172">
        <v>59</v>
      </c>
      <c r="L37" s="205"/>
      <c r="M37" s="134"/>
    </row>
    <row r="38" spans="2:14" ht="17" customHeight="1">
      <c r="C38" s="135" t="s">
        <v>54</v>
      </c>
      <c r="D38" s="136"/>
      <c r="E38" s="182" t="s">
        <v>167</v>
      </c>
      <c r="F38" s="182" t="s">
        <v>5</v>
      </c>
      <c r="G38" s="288">
        <v>15.44</v>
      </c>
      <c r="H38" s="289">
        <f>Tableau1111929166641546627480[[#This Row],[PRIX A L''UNITE HT]]*Tableau1111929166641546627480[[#This Row],[QUANTITE]]</f>
        <v>0</v>
      </c>
      <c r="I38" s="290">
        <v>31</v>
      </c>
      <c r="J38" s="172">
        <v>37</v>
      </c>
      <c r="L38" s="205"/>
      <c r="M38" s="134"/>
    </row>
    <row r="39" spans="2:14">
      <c r="B39" s="10"/>
      <c r="C39" s="76" t="s">
        <v>121</v>
      </c>
      <c r="D39" s="113"/>
      <c r="E39" s="293" t="s">
        <v>122</v>
      </c>
      <c r="F39" s="293" t="s">
        <v>5</v>
      </c>
      <c r="G39" s="189">
        <v>17.23</v>
      </c>
      <c r="H39" s="180">
        <f>Tableau1111929166641546627480[[#This Row],[PRIX A L''UNITE HT]]*Tableau1111929166641546627480[[#This Row],[QUANTITE]]</f>
        <v>0</v>
      </c>
      <c r="I39" s="294">
        <v>34.5</v>
      </c>
      <c r="J39" s="172">
        <v>37</v>
      </c>
      <c r="L39" s="205"/>
    </row>
    <row r="40" spans="2:14" ht="17" customHeight="1">
      <c r="C40" s="135" t="s">
        <v>111</v>
      </c>
      <c r="D40" s="136"/>
      <c r="E40" s="182" t="s">
        <v>188</v>
      </c>
      <c r="F40" s="182" t="s">
        <v>15</v>
      </c>
      <c r="G40" s="288">
        <v>7.72</v>
      </c>
      <c r="H40" s="289">
        <f>Tableau1111929166641546627480[[#This Row],[PRIX A L''UNITE HT]]*Tableau1111929166641546627480[[#This Row],[QUANTITE]]</f>
        <v>0</v>
      </c>
      <c r="I40" s="290">
        <v>15.5</v>
      </c>
      <c r="J40" s="172">
        <v>21.9</v>
      </c>
      <c r="L40" s="205"/>
      <c r="M40" s="134"/>
    </row>
    <row r="41" spans="2:14" ht="16" customHeight="1">
      <c r="C41" s="76" t="s">
        <v>112</v>
      </c>
      <c r="D41" s="113"/>
      <c r="E41" s="80" t="s">
        <v>113</v>
      </c>
      <c r="F41" s="80" t="s">
        <v>9</v>
      </c>
      <c r="G41" s="189">
        <v>4.0999999999999996</v>
      </c>
      <c r="H41" s="180">
        <f>Tableau1111929166641546627480[[#This Row],[PRIX A L''UNITE HT]]*Tableau1111929166641546627480[[#This Row],[QUANTITE]]</f>
        <v>0</v>
      </c>
      <c r="I41" s="294">
        <v>8</v>
      </c>
      <c r="J41" s="172">
        <v>10.9</v>
      </c>
      <c r="L41" s="205"/>
      <c r="M41" s="134"/>
    </row>
    <row r="42" spans="2:14" ht="17" customHeight="1">
      <c r="C42" s="135" t="s">
        <v>112</v>
      </c>
      <c r="D42" s="136"/>
      <c r="E42" s="137" t="s">
        <v>200</v>
      </c>
      <c r="F42" s="137" t="s">
        <v>199</v>
      </c>
      <c r="G42" s="288">
        <v>16.739999999999998</v>
      </c>
      <c r="H42" s="289">
        <f>Tableau1111929166641546627480[[#This Row],[PRIX A L''UNITE HT]]*Tableau1111929166641546627480[[#This Row],[QUANTITE]]</f>
        <v>0</v>
      </c>
      <c r="I42" s="290">
        <v>33.5</v>
      </c>
      <c r="J42" s="173">
        <v>37</v>
      </c>
      <c r="L42" s="205"/>
      <c r="M42" s="134"/>
    </row>
    <row r="43" spans="2:14" ht="17" customHeight="1">
      <c r="C43" s="76" t="s">
        <v>216</v>
      </c>
      <c r="D43" s="113">
        <v>0</v>
      </c>
      <c r="E43" s="80" t="s">
        <v>218</v>
      </c>
      <c r="F43" s="80" t="s">
        <v>236</v>
      </c>
      <c r="G43" s="179">
        <v>12.5</v>
      </c>
      <c r="H43" s="180">
        <f>D43*G43</f>
        <v>0</v>
      </c>
      <c r="I43" s="181">
        <f>G43*2</f>
        <v>25</v>
      </c>
      <c r="J43" s="173">
        <v>29</v>
      </c>
      <c r="L43" s="205"/>
      <c r="M43" s="134"/>
    </row>
    <row r="44" spans="2:14" ht="17" customHeight="1">
      <c r="C44" s="135" t="s">
        <v>280</v>
      </c>
      <c r="D44" s="136">
        <v>0</v>
      </c>
      <c r="E44" s="137" t="s">
        <v>235</v>
      </c>
      <c r="F44" s="137" t="s">
        <v>236</v>
      </c>
      <c r="G44" s="288">
        <v>6.9</v>
      </c>
      <c r="H44" s="289">
        <f>D44*G44</f>
        <v>0</v>
      </c>
      <c r="I44" s="290">
        <f>G44*2</f>
        <v>13.8</v>
      </c>
      <c r="J44" s="173">
        <v>29</v>
      </c>
      <c r="L44" s="205"/>
      <c r="M44" s="134"/>
    </row>
    <row r="45" spans="2:14" ht="23" customHeight="1">
      <c r="C45" s="263"/>
      <c r="D45" s="264">
        <f>SUM(D16:D44)</f>
        <v>0</v>
      </c>
      <c r="E45" s="263"/>
      <c r="F45" s="244" t="s">
        <v>270</v>
      </c>
      <c r="G45" s="245"/>
      <c r="H45" s="194">
        <f>SUM(H16:H44)</f>
        <v>0</v>
      </c>
      <c r="I45" s="265"/>
      <c r="J45" s="265"/>
      <c r="L45" s="206"/>
      <c r="M45" s="206"/>
      <c r="N45" s="206"/>
    </row>
    <row r="46" spans="2:14" ht="22" customHeight="1"/>
    <row r="47" spans="2:14" ht="20" hidden="1" customHeight="1"/>
    <row r="48" spans="2:14" ht="2" customHeight="1"/>
    <row r="49" spans="3:13" ht="31" customHeight="1">
      <c r="C49" s="12"/>
      <c r="D49" s="243" t="s">
        <v>27</v>
      </c>
      <c r="E49" s="243"/>
      <c r="F49" s="243"/>
      <c r="G49" s="243"/>
      <c r="H49" s="243"/>
    </row>
    <row r="50" spans="3:13" hidden="1">
      <c r="K50" s="159"/>
      <c r="L50" s="168"/>
      <c r="M50" s="159"/>
    </row>
    <row r="51" spans="3:13" s="4" customFormat="1" ht="16" thickBot="1">
      <c r="C51" s="19" t="s">
        <v>36</v>
      </c>
      <c r="D51" s="10" t="s">
        <v>0</v>
      </c>
      <c r="E51" t="s">
        <v>1</v>
      </c>
      <c r="F51" t="s">
        <v>29</v>
      </c>
      <c r="G51" t="s">
        <v>30</v>
      </c>
      <c r="H51" s="4" t="s">
        <v>31</v>
      </c>
      <c r="K51" s="159"/>
      <c r="L51" s="168"/>
      <c r="M51" s="159"/>
    </row>
    <row r="52" spans="3:13" ht="16">
      <c r="C52" s="16"/>
      <c r="D52" s="59"/>
      <c r="E52" s="13" t="s">
        <v>96</v>
      </c>
      <c r="F52" s="12"/>
      <c r="G52" s="14"/>
      <c r="H52" s="15"/>
      <c r="K52" s="159"/>
      <c r="L52" s="168"/>
      <c r="M52" s="160"/>
    </row>
    <row r="53" spans="3:13">
      <c r="C53" s="20" t="s">
        <v>45</v>
      </c>
      <c r="D53" s="36"/>
      <c r="E53" t="s">
        <v>4</v>
      </c>
      <c r="F53" t="s">
        <v>13</v>
      </c>
      <c r="G53" s="29">
        <f>L53+M53</f>
        <v>43.937000000000005</v>
      </c>
      <c r="H53" s="7">
        <f>BDC!$G53*BDC!$D53</f>
        <v>0</v>
      </c>
      <c r="K53" s="159"/>
      <c r="L53" s="207">
        <v>41.45</v>
      </c>
      <c r="M53" s="166">
        <f>L53*6/100</f>
        <v>2.4870000000000001</v>
      </c>
    </row>
    <row r="54" spans="3:13">
      <c r="C54" s="21" t="s">
        <v>55</v>
      </c>
      <c r="D54" s="36"/>
      <c r="E54" t="s">
        <v>91</v>
      </c>
      <c r="F54" s="8" t="s">
        <v>20</v>
      </c>
      <c r="G54" s="86">
        <f>L54+M54</f>
        <v>28.5776</v>
      </c>
      <c r="H54" s="125">
        <f>BDC!$G54*BDC!$D54</f>
        <v>0</v>
      </c>
      <c r="K54" s="159"/>
      <c r="L54" s="208">
        <v>26.96</v>
      </c>
      <c r="M54" s="166">
        <f t="shared" ref="M54:M80" si="0">L54*6/100</f>
        <v>1.6175999999999999</v>
      </c>
    </row>
    <row r="55" spans="3:13">
      <c r="C55" s="176" t="s">
        <v>232</v>
      </c>
      <c r="D55" s="36"/>
      <c r="E55" t="s">
        <v>233</v>
      </c>
      <c r="F55" s="8" t="s">
        <v>234</v>
      </c>
      <c r="G55" s="174">
        <v>24.58</v>
      </c>
      <c r="H55" s="125"/>
      <c r="K55" s="159"/>
      <c r="L55" s="208"/>
      <c r="M55" s="166"/>
    </row>
    <row r="56" spans="3:13">
      <c r="C56" s="77" t="s">
        <v>101</v>
      </c>
      <c r="D56" s="36"/>
      <c r="E56" t="s">
        <v>159</v>
      </c>
      <c r="F56" s="8" t="s">
        <v>6</v>
      </c>
      <c r="G56" s="29">
        <f t="shared" ref="G56:G79" si="1">L56+M56</f>
        <v>26.404600000000002</v>
      </c>
      <c r="H56" s="125">
        <f>BDC!$G56*BDC!$D56</f>
        <v>0</v>
      </c>
      <c r="K56" s="159"/>
      <c r="L56" s="207">
        <v>24.91</v>
      </c>
      <c r="M56" s="166">
        <f t="shared" si="0"/>
        <v>1.4946000000000002</v>
      </c>
    </row>
    <row r="57" spans="3:13">
      <c r="C57" s="176" t="s">
        <v>102</v>
      </c>
      <c r="D57" s="36"/>
      <c r="E57" t="s">
        <v>161</v>
      </c>
      <c r="F57" s="8" t="s">
        <v>6</v>
      </c>
      <c r="G57" s="86">
        <f t="shared" si="1"/>
        <v>26.404600000000002</v>
      </c>
      <c r="H57" s="125">
        <f>BDC!$G57*BDC!$D57</f>
        <v>0</v>
      </c>
      <c r="K57" s="159"/>
      <c r="L57" s="208">
        <v>24.91</v>
      </c>
      <c r="M57" s="166">
        <f t="shared" si="0"/>
        <v>1.4946000000000002</v>
      </c>
    </row>
    <row r="58" spans="3:13">
      <c r="C58" s="77" t="s">
        <v>46</v>
      </c>
      <c r="D58" s="36"/>
      <c r="E58" t="s">
        <v>18</v>
      </c>
      <c r="F58" s="8" t="s">
        <v>9</v>
      </c>
      <c r="G58" s="29">
        <f t="shared" si="1"/>
        <v>38.562800000000003</v>
      </c>
      <c r="H58" s="125">
        <f>BDC!$G58*BDC!$D58</f>
        <v>0</v>
      </c>
      <c r="K58" s="159"/>
      <c r="L58" s="207">
        <v>36.380000000000003</v>
      </c>
      <c r="M58" s="166">
        <f t="shared" si="0"/>
        <v>2.1828000000000003</v>
      </c>
    </row>
    <row r="59" spans="3:13">
      <c r="C59" s="176" t="s">
        <v>47</v>
      </c>
      <c r="D59" s="36"/>
      <c r="E59" t="s">
        <v>8</v>
      </c>
      <c r="F59" s="8" t="s">
        <v>15</v>
      </c>
      <c r="G59" s="86">
        <f t="shared" si="1"/>
        <v>41.965400000000002</v>
      </c>
      <c r="H59" s="125">
        <f>BDC!$G59*BDC!$D59</f>
        <v>0</v>
      </c>
      <c r="K59" s="159"/>
      <c r="L59" s="208">
        <v>39.590000000000003</v>
      </c>
      <c r="M59" s="166">
        <f t="shared" si="0"/>
        <v>2.3754000000000004</v>
      </c>
    </row>
    <row r="60" spans="3:13">
      <c r="C60" s="77" t="s">
        <v>56</v>
      </c>
      <c r="D60" s="36"/>
      <c r="E60" t="s">
        <v>131</v>
      </c>
      <c r="F60" s="8" t="s">
        <v>48</v>
      </c>
      <c r="G60" s="29">
        <f t="shared" si="1"/>
        <v>28.3126</v>
      </c>
      <c r="H60" s="125">
        <f>BDC!$G60*BDC!$D60</f>
        <v>0</v>
      </c>
      <c r="K60" s="159"/>
      <c r="L60" s="207">
        <v>26.71</v>
      </c>
      <c r="M60" s="166">
        <f t="shared" si="0"/>
        <v>1.6025999999999998</v>
      </c>
    </row>
    <row r="61" spans="3:13">
      <c r="C61" s="119" t="s">
        <v>103</v>
      </c>
      <c r="D61" s="36"/>
      <c r="E61" t="s">
        <v>88</v>
      </c>
      <c r="F61" s="8" t="s">
        <v>92</v>
      </c>
      <c r="G61" s="86">
        <f t="shared" si="1"/>
        <v>23.001999999999999</v>
      </c>
      <c r="H61" s="125">
        <f>BDC!$G61*BDC!$D61</f>
        <v>0</v>
      </c>
      <c r="K61" s="159"/>
      <c r="L61" s="208">
        <v>21.7</v>
      </c>
      <c r="M61" s="166">
        <f t="shared" si="0"/>
        <v>1.3019999999999998</v>
      </c>
    </row>
    <row r="62" spans="3:13">
      <c r="C62" s="77" t="s">
        <v>104</v>
      </c>
      <c r="D62" s="36"/>
      <c r="E62" t="s">
        <v>66</v>
      </c>
      <c r="F62" s="8" t="s">
        <v>92</v>
      </c>
      <c r="G62" s="29">
        <f t="shared" si="1"/>
        <v>26.542400000000001</v>
      </c>
      <c r="H62" s="125">
        <f>BDC!$G62*BDC!$D62</f>
        <v>0</v>
      </c>
      <c r="K62" s="159"/>
      <c r="L62" s="207">
        <v>25.04</v>
      </c>
      <c r="M62" s="166">
        <f t="shared" si="0"/>
        <v>1.5024000000000002</v>
      </c>
    </row>
    <row r="63" spans="3:13">
      <c r="C63" s="119" t="s">
        <v>160</v>
      </c>
      <c r="D63" s="36"/>
      <c r="E63" t="s">
        <v>143</v>
      </c>
      <c r="F63" s="8" t="s">
        <v>144</v>
      </c>
      <c r="G63" s="86">
        <f t="shared" si="1"/>
        <v>23.001999999999999</v>
      </c>
      <c r="H63" s="125">
        <f>BDC!$G63*BDC!$D63</f>
        <v>0</v>
      </c>
      <c r="J63" s="10"/>
      <c r="K63" s="168"/>
      <c r="L63" s="208">
        <v>21.7</v>
      </c>
      <c r="M63" s="166">
        <f t="shared" si="0"/>
        <v>1.3019999999999998</v>
      </c>
    </row>
    <row r="64" spans="3:13">
      <c r="C64" s="77" t="s">
        <v>154</v>
      </c>
      <c r="D64" s="36"/>
      <c r="E64" t="s">
        <v>148</v>
      </c>
      <c r="F64" s="8" t="s">
        <v>147</v>
      </c>
      <c r="G64" s="29">
        <f t="shared" si="1"/>
        <v>56.582800000000006</v>
      </c>
      <c r="H64" s="125">
        <f>BDC!$G64*BDC!$D64</f>
        <v>0</v>
      </c>
      <c r="J64" s="10"/>
      <c r="K64" s="168"/>
      <c r="L64" s="209">
        <v>53.38</v>
      </c>
      <c r="M64" s="166">
        <f t="shared" si="0"/>
        <v>3.2028000000000003</v>
      </c>
    </row>
    <row r="65" spans="3:14">
      <c r="C65" s="119" t="s">
        <v>155</v>
      </c>
      <c r="D65" s="36"/>
      <c r="E65" t="s">
        <v>152</v>
      </c>
      <c r="F65" s="8"/>
      <c r="G65" s="86">
        <f t="shared" si="1"/>
        <v>114.61779999999999</v>
      </c>
      <c r="H65" s="125">
        <f>BDC!$G65*BDC!$D65</f>
        <v>0</v>
      </c>
      <c r="I65" s="7"/>
      <c r="J65" s="10"/>
      <c r="K65" s="168"/>
      <c r="L65" s="208">
        <v>108.13</v>
      </c>
      <c r="M65" s="166">
        <f t="shared" si="0"/>
        <v>6.4878</v>
      </c>
    </row>
    <row r="66" spans="3:14">
      <c r="C66" s="148" t="s">
        <v>145</v>
      </c>
      <c r="D66" s="36"/>
      <c r="E66" t="s">
        <v>146</v>
      </c>
      <c r="F66" s="8"/>
      <c r="G66" s="29">
        <f t="shared" si="1"/>
        <v>51.039000000000001</v>
      </c>
      <c r="H66" s="125">
        <f>BDC!$G66*BDC!$D66</f>
        <v>0</v>
      </c>
      <c r="I66" s="7"/>
      <c r="J66" s="10"/>
      <c r="K66" s="168"/>
      <c r="L66" s="209">
        <v>48.15</v>
      </c>
      <c r="M66" s="166">
        <f t="shared" si="0"/>
        <v>2.8889999999999998</v>
      </c>
    </row>
    <row r="67" spans="3:14">
      <c r="C67" s="177" t="s">
        <v>141</v>
      </c>
      <c r="D67" s="36"/>
      <c r="E67" t="s">
        <v>204</v>
      </c>
      <c r="G67" s="86">
        <f t="shared" si="1"/>
        <v>42.4</v>
      </c>
      <c r="H67" s="125">
        <f>Tableau21220310176651547637581[[#This Row],[PRIX A L''UNITÉ]]*Tableau21220310176651547637581[[#This Row],[QUANTITE]]</f>
        <v>0</v>
      </c>
      <c r="I67" s="7"/>
      <c r="J67" s="10"/>
      <c r="K67" s="168"/>
      <c r="L67" s="210">
        <v>40</v>
      </c>
      <c r="M67" s="166">
        <f t="shared" si="0"/>
        <v>2.4</v>
      </c>
    </row>
    <row r="68" spans="3:14">
      <c r="C68" s="175" t="s">
        <v>83</v>
      </c>
      <c r="D68" s="36"/>
      <c r="E68" s="149" t="s">
        <v>110</v>
      </c>
      <c r="F68" s="149"/>
      <c r="G68" s="29">
        <f t="shared" si="1"/>
        <v>2.0670000000000002</v>
      </c>
      <c r="H68" s="150">
        <f>BDC!$G68*BDC!$D68</f>
        <v>0</v>
      </c>
      <c r="I68" s="7"/>
      <c r="J68" s="10"/>
      <c r="K68" s="168"/>
      <c r="L68" s="209">
        <v>1.95</v>
      </c>
      <c r="M68" s="166">
        <f t="shared" si="0"/>
        <v>0.11699999999999999</v>
      </c>
    </row>
    <row r="69" spans="3:14" ht="16">
      <c r="C69" s="139"/>
      <c r="D69" s="12"/>
      <c r="E69" s="13" t="s">
        <v>97</v>
      </c>
      <c r="F69" s="12"/>
      <c r="G69" s="12"/>
      <c r="H69" s="12"/>
      <c r="J69" s="131"/>
      <c r="K69" s="169"/>
      <c r="L69" s="168"/>
      <c r="M69" s="159"/>
      <c r="N69" s="7"/>
    </row>
    <row r="70" spans="3:14">
      <c r="C70" s="119" t="s">
        <v>49</v>
      </c>
      <c r="D70" s="136"/>
      <c r="E70" s="120" t="s">
        <v>11</v>
      </c>
      <c r="F70" s="120" t="s">
        <v>13</v>
      </c>
      <c r="G70" s="154">
        <f t="shared" si="1"/>
        <v>68.189800000000005</v>
      </c>
      <c r="H70" s="127">
        <f>BDC!$G70*BDC!$D70</f>
        <v>0</v>
      </c>
      <c r="J70" s="131"/>
      <c r="K70" s="169"/>
      <c r="L70" s="207">
        <v>64.33</v>
      </c>
      <c r="M70" s="166">
        <f t="shared" si="0"/>
        <v>3.8598000000000003</v>
      </c>
      <c r="N70" s="7"/>
    </row>
    <row r="71" spans="3:14">
      <c r="C71" s="77" t="s">
        <v>186</v>
      </c>
      <c r="D71" s="113"/>
      <c r="E71" s="116" t="s">
        <v>65</v>
      </c>
      <c r="F71" s="116" t="s">
        <v>13</v>
      </c>
      <c r="G71" s="156">
        <f t="shared" si="1"/>
        <v>40.248199999999997</v>
      </c>
      <c r="H71" s="126">
        <f>BDC!$G71*BDC!$D71</f>
        <v>0</v>
      </c>
      <c r="J71" s="131"/>
      <c r="K71" s="169"/>
      <c r="L71" s="207">
        <v>37.97</v>
      </c>
      <c r="M71" s="166">
        <f t="shared" si="0"/>
        <v>2.2782</v>
      </c>
      <c r="N71" s="7"/>
    </row>
    <row r="72" spans="3:14">
      <c r="C72" s="119" t="s">
        <v>50</v>
      </c>
      <c r="D72" s="136"/>
      <c r="E72" s="120" t="s">
        <v>85</v>
      </c>
      <c r="F72" s="120" t="s">
        <v>13</v>
      </c>
      <c r="G72" s="154">
        <f t="shared" si="1"/>
        <v>40.248199999999997</v>
      </c>
      <c r="H72" s="127">
        <f>BDC!$G72*BDC!$D72</f>
        <v>0</v>
      </c>
      <c r="K72" s="159"/>
      <c r="L72" s="207">
        <v>37.97</v>
      </c>
      <c r="M72" s="166">
        <f t="shared" si="0"/>
        <v>2.2782</v>
      </c>
    </row>
    <row r="73" spans="3:14">
      <c r="C73" s="77" t="s">
        <v>51</v>
      </c>
      <c r="D73" s="113"/>
      <c r="E73" s="116" t="s">
        <v>86</v>
      </c>
      <c r="F73" s="116" t="s">
        <v>13</v>
      </c>
      <c r="G73" s="156">
        <f t="shared" si="1"/>
        <v>40.248199999999997</v>
      </c>
      <c r="H73" s="126">
        <f>BDC!$G73*BDC!$D73</f>
        <v>0</v>
      </c>
      <c r="K73" s="159"/>
      <c r="L73" s="207">
        <v>37.97</v>
      </c>
      <c r="M73" s="166">
        <f t="shared" si="0"/>
        <v>2.2782</v>
      </c>
    </row>
    <row r="74" spans="3:14">
      <c r="C74" s="119" t="s">
        <v>52</v>
      </c>
      <c r="D74" s="136"/>
      <c r="E74" s="120" t="s">
        <v>87</v>
      </c>
      <c r="F74" s="120" t="s">
        <v>13</v>
      </c>
      <c r="G74" s="154">
        <f t="shared" si="1"/>
        <v>40.248199999999997</v>
      </c>
      <c r="H74" s="127">
        <f>BDC!$G74*BDC!$D74</f>
        <v>0</v>
      </c>
      <c r="K74" s="159"/>
      <c r="L74" s="207">
        <v>37.97</v>
      </c>
      <c r="M74" s="166">
        <f t="shared" si="0"/>
        <v>2.2782</v>
      </c>
    </row>
    <row r="75" spans="3:14" s="24" customFormat="1" ht="16">
      <c r="C75" s="144" t="s">
        <v>53</v>
      </c>
      <c r="D75" s="113"/>
      <c r="E75" s="117" t="s">
        <v>108</v>
      </c>
      <c r="F75" s="118" t="s">
        <v>13</v>
      </c>
      <c r="G75" s="156">
        <f t="shared" si="1"/>
        <v>37.428600000000003</v>
      </c>
      <c r="H75" s="129">
        <f>BDC!$G75*BDC!$D75</f>
        <v>0</v>
      </c>
      <c r="J75"/>
      <c r="K75" s="164"/>
      <c r="L75" s="211">
        <v>35.31</v>
      </c>
      <c r="M75" s="166">
        <f t="shared" si="0"/>
        <v>2.1186000000000003</v>
      </c>
    </row>
    <row r="76" spans="3:14" s="24" customFormat="1" ht="16">
      <c r="C76" s="119" t="s">
        <v>105</v>
      </c>
      <c r="D76" s="136"/>
      <c r="E76" s="122" t="s">
        <v>107</v>
      </c>
      <c r="F76" s="123" t="s">
        <v>13</v>
      </c>
      <c r="G76" s="154">
        <f t="shared" si="1"/>
        <v>11.2254</v>
      </c>
      <c r="H76" s="128">
        <f>BDC!$G76*BDC!$D76</f>
        <v>0</v>
      </c>
      <c r="K76" s="164"/>
      <c r="L76" s="211">
        <v>10.59</v>
      </c>
      <c r="M76" s="166">
        <f t="shared" si="0"/>
        <v>0.63539999999999996</v>
      </c>
    </row>
    <row r="77" spans="3:14" s="24" customFormat="1" ht="16">
      <c r="C77" s="144" t="s">
        <v>138</v>
      </c>
      <c r="D77" s="113"/>
      <c r="E77" s="117" t="s">
        <v>139</v>
      </c>
      <c r="F77" s="118" t="s">
        <v>140</v>
      </c>
      <c r="G77" s="156">
        <f t="shared" si="1"/>
        <v>7.9394</v>
      </c>
      <c r="H77" s="129">
        <f>BDC!$G77*BDC!$D77</f>
        <v>0</v>
      </c>
      <c r="K77" s="170"/>
      <c r="L77" s="211">
        <v>7.49</v>
      </c>
      <c r="M77" s="166">
        <f t="shared" si="0"/>
        <v>0.44939999999999997</v>
      </c>
    </row>
    <row r="78" spans="3:14" s="24" customFormat="1" ht="16">
      <c r="C78" s="119" t="s">
        <v>141</v>
      </c>
      <c r="D78" s="136"/>
      <c r="E78" s="122" t="s">
        <v>142</v>
      </c>
      <c r="F78" s="123"/>
      <c r="G78" s="154">
        <f t="shared" si="1"/>
        <v>39.697000000000003</v>
      </c>
      <c r="H78" s="128">
        <f>BDC!$G78*BDC!$D78</f>
        <v>0</v>
      </c>
      <c r="K78" s="170"/>
      <c r="L78" s="211">
        <v>37.450000000000003</v>
      </c>
      <c r="M78" s="166">
        <f t="shared" si="0"/>
        <v>2.2470000000000003</v>
      </c>
    </row>
    <row r="79" spans="3:14" s="24" customFormat="1" ht="16">
      <c r="C79" s="77" t="s">
        <v>114</v>
      </c>
      <c r="D79" s="113"/>
      <c r="E79" s="117" t="s">
        <v>119</v>
      </c>
      <c r="F79" s="118" t="s">
        <v>116</v>
      </c>
      <c r="G79" s="156">
        <f t="shared" si="1"/>
        <v>41.838200000000001</v>
      </c>
      <c r="H79" s="157">
        <f>BDC!$G79*BDC!$D79</f>
        <v>0</v>
      </c>
      <c r="K79" s="164"/>
      <c r="L79" s="212">
        <v>39.47</v>
      </c>
      <c r="M79" s="166">
        <f t="shared" si="0"/>
        <v>2.3681999999999999</v>
      </c>
    </row>
    <row r="80" spans="3:14" s="24" customFormat="1" ht="16">
      <c r="C80" s="121" t="s">
        <v>217</v>
      </c>
      <c r="D80" s="136"/>
      <c r="E80" s="122" t="s">
        <v>214</v>
      </c>
      <c r="F80" s="123" t="s">
        <v>215</v>
      </c>
      <c r="G80" s="154">
        <v>25</v>
      </c>
      <c r="H80" s="155">
        <f>BDC!$G80*BDC!$D80</f>
        <v>0</v>
      </c>
      <c r="K80" s="164"/>
      <c r="L80" s="211">
        <v>187.25</v>
      </c>
      <c r="M80" s="166">
        <f t="shared" si="0"/>
        <v>11.234999999999999</v>
      </c>
    </row>
    <row r="81" spans="3:13" s="24" customFormat="1" ht="16">
      <c r="C81" s="144" t="s">
        <v>229</v>
      </c>
      <c r="D81" s="218"/>
      <c r="E81" s="117" t="s">
        <v>230</v>
      </c>
      <c r="F81" s="118" t="s">
        <v>231</v>
      </c>
      <c r="G81" s="219">
        <v>112.5</v>
      </c>
      <c r="H81" s="157">
        <f>BDC!$G81*BDC!$D81</f>
        <v>0</v>
      </c>
      <c r="K81" s="164"/>
      <c r="L81" s="211"/>
      <c r="M81" s="166"/>
    </row>
    <row r="82" spans="3:13" ht="27" customHeight="1">
      <c r="C82" s="30"/>
      <c r="D82" s="60"/>
      <c r="E82" s="30"/>
      <c r="F82" s="192" t="s">
        <v>271</v>
      </c>
      <c r="G82" s="28"/>
      <c r="H82" s="193">
        <f>SUM(H53:H81)</f>
        <v>0</v>
      </c>
      <c r="I82" s="112"/>
      <c r="J82" s="133"/>
      <c r="K82" s="166"/>
      <c r="L82" s="168"/>
      <c r="M82" s="159"/>
    </row>
    <row r="83" spans="3:13">
      <c r="H83" s="29"/>
    </row>
    <row r="84" spans="3:13" ht="128" customHeight="1">
      <c r="H84" s="29"/>
    </row>
    <row r="85" spans="3:13" ht="36" customHeight="1">
      <c r="C85" s="52"/>
      <c r="D85" s="220" t="s">
        <v>120</v>
      </c>
      <c r="E85" s="220"/>
      <c r="F85" s="220"/>
      <c r="G85" s="221"/>
      <c r="H85" s="82" t="s">
        <v>118</v>
      </c>
      <c r="J85" s="242"/>
    </row>
    <row r="86" spans="3:13" ht="19" customHeight="1">
      <c r="C86" s="42" t="s">
        <v>36</v>
      </c>
      <c r="D86" s="9" t="s">
        <v>0</v>
      </c>
      <c r="E86" t="s">
        <v>17</v>
      </c>
      <c r="F86" t="s">
        <v>16</v>
      </c>
      <c r="G86" t="s">
        <v>12</v>
      </c>
      <c r="H86" s="87" t="s">
        <v>95</v>
      </c>
      <c r="J86" s="242"/>
    </row>
    <row r="87" spans="3:13" ht="16">
      <c r="C87" s="55" t="s">
        <v>184</v>
      </c>
      <c r="D87" s="36"/>
      <c r="E87" s="56" t="s">
        <v>205</v>
      </c>
      <c r="F87" s="83">
        <v>8.5</v>
      </c>
      <c r="G87" s="57">
        <f>Tableau61624714286681550667884[[#This Row],[QUANTITE]]*Tableau61624714286681550667884[[#This Row],[PRIX HT A L''UNITE]]</f>
        <v>0</v>
      </c>
      <c r="H87" s="94">
        <v>15.3</v>
      </c>
      <c r="J87" s="185"/>
    </row>
    <row r="88" spans="3:13" ht="16">
      <c r="C88" s="35" t="s">
        <v>277</v>
      </c>
      <c r="D88" s="36"/>
      <c r="E88" s="43" t="s">
        <v>124</v>
      </c>
      <c r="F88" s="81">
        <v>8.5</v>
      </c>
      <c r="G88" s="191">
        <f>Tableau61624714286681550667884[[#This Row],[QUANTITE]]*Tableau61624714286681550667884[[#This Row],[PRIX HT A L''UNITE]]</f>
        <v>0</v>
      </c>
      <c r="H88" s="108">
        <v>15.3</v>
      </c>
      <c r="J88" s="185"/>
    </row>
    <row r="89" spans="3:13" ht="16">
      <c r="C89" s="76" t="s">
        <v>278</v>
      </c>
      <c r="D89" s="36"/>
      <c r="E89" s="43" t="s">
        <v>273</v>
      </c>
      <c r="F89" s="81">
        <v>6.5</v>
      </c>
      <c r="G89" s="57">
        <f>Tableau61624714286681550667884[[#This Row],[QUANTITE]]*Tableau61624714286681550667884[[#This Row],[PRIX HT A L''UNITE]]</f>
        <v>0</v>
      </c>
      <c r="H89" s="114">
        <v>15.3</v>
      </c>
      <c r="J89" s="185"/>
    </row>
    <row r="90" spans="3:13" ht="16">
      <c r="C90" s="35" t="s">
        <v>274</v>
      </c>
      <c r="D90" s="36"/>
      <c r="E90" s="43" t="s">
        <v>275</v>
      </c>
      <c r="F90" s="81">
        <v>6.5</v>
      </c>
      <c r="G90" s="191">
        <f>Tableau61624714286681550667884[[#This Row],[QUANTITE]]*Tableau61624714286681550667884[[#This Row],[PRIX HT A L''UNITE]]</f>
        <v>0</v>
      </c>
      <c r="H90" s="108">
        <v>15.3</v>
      </c>
      <c r="J90" s="185"/>
    </row>
    <row r="91" spans="3:13" ht="16">
      <c r="C91" s="76" t="s">
        <v>74</v>
      </c>
      <c r="D91" s="36"/>
      <c r="E91" s="43" t="s">
        <v>243</v>
      </c>
      <c r="F91" s="81">
        <v>5.9</v>
      </c>
      <c r="G91" s="57">
        <f>Tableau61624714286681550667884[[#This Row],[QUANTITE]]*Tableau61624714286681550667884[[#This Row],[PRIX HT A L''UNITE]]</f>
        <v>0</v>
      </c>
      <c r="H91" s="114">
        <v>10.620000000000001</v>
      </c>
      <c r="J91" s="185"/>
    </row>
    <row r="92" spans="3:13" ht="16">
      <c r="C92" s="35" t="s">
        <v>242</v>
      </c>
      <c r="D92" s="36"/>
      <c r="E92" s="43" t="s">
        <v>244</v>
      </c>
      <c r="F92" s="81">
        <v>2.9</v>
      </c>
      <c r="G92" s="191">
        <f>D92*F92</f>
        <v>0</v>
      </c>
      <c r="H92" s="108">
        <f t="shared" ref="H92:H106" si="2">F92*2</f>
        <v>5.8</v>
      </c>
      <c r="J92" s="185"/>
    </row>
    <row r="93" spans="3:13" ht="16">
      <c r="C93" s="76" t="s">
        <v>250</v>
      </c>
      <c r="D93" s="113"/>
      <c r="E93" s="188" t="s">
        <v>245</v>
      </c>
      <c r="F93" s="189">
        <v>5.9</v>
      </c>
      <c r="G93" s="57">
        <f>D93*F93</f>
        <v>0</v>
      </c>
      <c r="H93" s="114">
        <f t="shared" si="2"/>
        <v>11.8</v>
      </c>
      <c r="J93" s="185"/>
    </row>
    <row r="94" spans="3:13" ht="16">
      <c r="C94" s="35" t="s">
        <v>251</v>
      </c>
      <c r="D94" s="36"/>
      <c r="E94" s="43" t="s">
        <v>246</v>
      </c>
      <c r="F94" s="81">
        <v>5.9</v>
      </c>
      <c r="G94" s="191">
        <f t="shared" ref="G94:G113" si="3">D94*F94</f>
        <v>0</v>
      </c>
      <c r="H94" s="108">
        <f t="shared" si="2"/>
        <v>11.8</v>
      </c>
      <c r="J94" s="185"/>
    </row>
    <row r="95" spans="3:13" ht="16">
      <c r="C95" s="246" t="s">
        <v>252</v>
      </c>
      <c r="D95" s="247"/>
      <c r="E95" s="248" t="s">
        <v>285</v>
      </c>
      <c r="F95" s="249">
        <v>6.5</v>
      </c>
      <c r="G95" s="250">
        <f t="shared" si="3"/>
        <v>0</v>
      </c>
      <c r="H95" s="250">
        <f t="shared" si="2"/>
        <v>13</v>
      </c>
      <c r="J95" s="185"/>
    </row>
    <row r="96" spans="3:13" ht="16">
      <c r="C96" s="35" t="s">
        <v>253</v>
      </c>
      <c r="D96" s="36"/>
      <c r="E96" s="43" t="s">
        <v>286</v>
      </c>
      <c r="F96" s="81">
        <v>6.5</v>
      </c>
      <c r="G96" s="191">
        <f t="shared" si="3"/>
        <v>0</v>
      </c>
      <c r="H96" s="108">
        <f t="shared" si="2"/>
        <v>13</v>
      </c>
      <c r="J96" s="185"/>
    </row>
    <row r="97" spans="3:13" ht="16">
      <c r="C97" s="76" t="s">
        <v>282</v>
      </c>
      <c r="D97" s="113"/>
      <c r="E97" s="188" t="s">
        <v>287</v>
      </c>
      <c r="F97" s="189">
        <v>6.5</v>
      </c>
      <c r="G97" s="57">
        <f t="shared" ref="G97" si="4">D97*F97</f>
        <v>0</v>
      </c>
      <c r="H97" s="114">
        <f t="shared" ref="H97" si="5">F97*2</f>
        <v>13</v>
      </c>
      <c r="J97" s="185"/>
    </row>
    <row r="98" spans="3:13" ht="16">
      <c r="C98" s="76" t="s">
        <v>281</v>
      </c>
      <c r="D98" s="113"/>
      <c r="E98" s="188" t="s">
        <v>288</v>
      </c>
      <c r="F98" s="189">
        <v>6.5</v>
      </c>
      <c r="G98" s="57">
        <f t="shared" si="3"/>
        <v>0</v>
      </c>
      <c r="H98" s="114">
        <f t="shared" si="2"/>
        <v>13</v>
      </c>
      <c r="J98" s="185"/>
    </row>
    <row r="99" spans="3:13" ht="16">
      <c r="C99" s="35" t="s">
        <v>254</v>
      </c>
      <c r="D99" s="36"/>
      <c r="E99" s="43" t="s">
        <v>248</v>
      </c>
      <c r="F99" s="81">
        <v>14.9</v>
      </c>
      <c r="G99" s="191">
        <f t="shared" si="3"/>
        <v>0</v>
      </c>
      <c r="H99" s="108">
        <f t="shared" si="2"/>
        <v>29.8</v>
      </c>
      <c r="J99" s="185"/>
    </row>
    <row r="100" spans="3:13" ht="16">
      <c r="C100" s="76" t="s">
        <v>255</v>
      </c>
      <c r="D100" s="113"/>
      <c r="E100" s="188" t="s">
        <v>261</v>
      </c>
      <c r="F100" s="189">
        <v>14.9</v>
      </c>
      <c r="G100" s="57">
        <f t="shared" si="3"/>
        <v>0</v>
      </c>
      <c r="H100" s="114">
        <f t="shared" si="2"/>
        <v>29.8</v>
      </c>
      <c r="J100" s="185"/>
    </row>
    <row r="101" spans="3:13" ht="16">
      <c r="C101" s="35" t="s">
        <v>256</v>
      </c>
      <c r="D101" s="36"/>
      <c r="E101" s="43" t="s">
        <v>247</v>
      </c>
      <c r="F101" s="81">
        <v>14.9</v>
      </c>
      <c r="G101" s="191">
        <f t="shared" si="3"/>
        <v>0</v>
      </c>
      <c r="H101" s="108">
        <f t="shared" si="2"/>
        <v>29.8</v>
      </c>
      <c r="J101" s="185"/>
    </row>
    <row r="102" spans="3:13" ht="16">
      <c r="C102" s="76" t="s">
        <v>257</v>
      </c>
      <c r="D102" s="113"/>
      <c r="E102" s="188" t="s">
        <v>263</v>
      </c>
      <c r="F102" s="189">
        <v>6.9</v>
      </c>
      <c r="G102" s="57">
        <f t="shared" si="3"/>
        <v>0</v>
      </c>
      <c r="H102" s="114">
        <f t="shared" si="2"/>
        <v>13.8</v>
      </c>
      <c r="J102" s="185"/>
    </row>
    <row r="103" spans="3:13" ht="16">
      <c r="C103" s="35" t="s">
        <v>258</v>
      </c>
      <c r="D103" s="36"/>
      <c r="E103" s="43" t="s">
        <v>262</v>
      </c>
      <c r="F103" s="81">
        <v>6.9</v>
      </c>
      <c r="G103" s="191">
        <f t="shared" si="3"/>
        <v>0</v>
      </c>
      <c r="H103" s="108">
        <f t="shared" si="2"/>
        <v>13.8</v>
      </c>
      <c r="J103" s="185"/>
    </row>
    <row r="104" spans="3:13" ht="16">
      <c r="C104" s="76" t="s">
        <v>259</v>
      </c>
      <c r="D104" s="113"/>
      <c r="E104" s="188" t="s">
        <v>264</v>
      </c>
      <c r="F104" s="189">
        <v>6.9</v>
      </c>
      <c r="G104" s="57">
        <f t="shared" si="3"/>
        <v>0</v>
      </c>
      <c r="H104" s="114">
        <f t="shared" si="2"/>
        <v>13.8</v>
      </c>
      <c r="J104" s="185"/>
    </row>
    <row r="105" spans="3:13" ht="16">
      <c r="C105" s="35" t="s">
        <v>260</v>
      </c>
      <c r="D105" s="36"/>
      <c r="E105" s="43" t="s">
        <v>249</v>
      </c>
      <c r="F105" s="81">
        <v>2.9</v>
      </c>
      <c r="G105" s="191">
        <f t="shared" si="3"/>
        <v>0</v>
      </c>
      <c r="H105" s="108">
        <f t="shared" si="2"/>
        <v>5.8</v>
      </c>
      <c r="J105" s="185"/>
    </row>
    <row r="106" spans="3:13" ht="16">
      <c r="C106" s="76" t="s">
        <v>267</v>
      </c>
      <c r="D106" s="113"/>
      <c r="E106" s="188" t="s">
        <v>268</v>
      </c>
      <c r="F106" s="189">
        <v>10.9</v>
      </c>
      <c r="G106" s="57">
        <f t="shared" si="3"/>
        <v>0</v>
      </c>
      <c r="H106" s="114">
        <f t="shared" si="2"/>
        <v>21.8</v>
      </c>
      <c r="J106" s="185"/>
    </row>
    <row r="107" spans="3:13">
      <c r="C107" s="135" t="s">
        <v>210</v>
      </c>
      <c r="D107" s="136"/>
      <c r="E107" s="182" t="s">
        <v>211</v>
      </c>
      <c r="F107" s="190">
        <v>9.5</v>
      </c>
      <c r="G107" s="191">
        <f t="shared" si="3"/>
        <v>0</v>
      </c>
      <c r="H107" s="95">
        <f t="shared" ref="H107:H113" si="6">F107*1.8</f>
        <v>17.100000000000001</v>
      </c>
      <c r="J107" s="185"/>
    </row>
    <row r="108" spans="3:13" ht="13" customHeight="1">
      <c r="C108" s="76" t="s">
        <v>213</v>
      </c>
      <c r="D108" s="113"/>
      <c r="E108" s="80" t="s">
        <v>265</v>
      </c>
      <c r="F108" s="115">
        <v>79.16</v>
      </c>
      <c r="G108" s="57">
        <f t="shared" si="3"/>
        <v>0</v>
      </c>
      <c r="H108" s="114">
        <f t="shared" si="6"/>
        <v>142.488</v>
      </c>
      <c r="I108" s="134"/>
      <c r="J108" s="185"/>
    </row>
    <row r="109" spans="3:13" ht="14" customHeight="1">
      <c r="C109" s="135" t="s">
        <v>212</v>
      </c>
      <c r="D109" s="136"/>
      <c r="E109" s="137" t="s">
        <v>266</v>
      </c>
      <c r="F109" s="138">
        <v>92</v>
      </c>
      <c r="G109" s="191">
        <f t="shared" si="3"/>
        <v>0</v>
      </c>
      <c r="H109" s="95">
        <f t="shared" si="6"/>
        <v>165.6</v>
      </c>
      <c r="J109" s="185"/>
    </row>
    <row r="110" spans="3:13" s="24" customFormat="1">
      <c r="C110" s="144" t="s">
        <v>117</v>
      </c>
      <c r="D110" s="113"/>
      <c r="E110" s="80" t="s">
        <v>221</v>
      </c>
      <c r="F110" s="115">
        <v>45</v>
      </c>
      <c r="G110" s="217">
        <f t="shared" ref="G110:G112" si="7">D110*F110</f>
        <v>0</v>
      </c>
      <c r="H110" s="114">
        <f t="shared" ref="H110:H112" si="8">F110*1.8</f>
        <v>81</v>
      </c>
      <c r="K110" s="164"/>
      <c r="L110" s="211"/>
      <c r="M110" s="166"/>
    </row>
    <row r="111" spans="3:13" s="24" customFormat="1">
      <c r="C111" s="121" t="s">
        <v>219</v>
      </c>
      <c r="D111" s="136"/>
      <c r="E111" s="137" t="s">
        <v>220</v>
      </c>
      <c r="F111" s="138">
        <v>49</v>
      </c>
      <c r="G111" s="191">
        <f t="shared" si="7"/>
        <v>0</v>
      </c>
      <c r="H111" s="95">
        <f t="shared" si="8"/>
        <v>88.2</v>
      </c>
      <c r="K111" s="164"/>
      <c r="L111" s="211"/>
      <c r="M111" s="166"/>
    </row>
    <row r="112" spans="3:13" s="24" customFormat="1">
      <c r="C112" s="144" t="s">
        <v>115</v>
      </c>
      <c r="D112" s="113"/>
      <c r="E112" s="80" t="s">
        <v>207</v>
      </c>
      <c r="F112" s="115">
        <v>45</v>
      </c>
      <c r="G112" s="217">
        <f t="shared" si="7"/>
        <v>0</v>
      </c>
      <c r="H112" s="114">
        <f t="shared" si="8"/>
        <v>81</v>
      </c>
      <c r="K112" s="164"/>
      <c r="L112" s="211"/>
      <c r="M112" s="166"/>
    </row>
    <row r="113" spans="3:12" ht="13" customHeight="1">
      <c r="C113" s="135" t="s">
        <v>123</v>
      </c>
      <c r="D113" s="136"/>
      <c r="E113" s="137" t="s">
        <v>183</v>
      </c>
      <c r="F113" s="138">
        <v>3.5</v>
      </c>
      <c r="G113" s="191">
        <f t="shared" si="3"/>
        <v>0</v>
      </c>
      <c r="H113" s="95">
        <f t="shared" si="6"/>
        <v>6.3</v>
      </c>
      <c r="J113" s="185"/>
    </row>
    <row r="114" spans="3:12" ht="26" customHeight="1">
      <c r="F114" s="53" t="s">
        <v>64</v>
      </c>
      <c r="G114" s="54">
        <f>SUM(G87:G113)</f>
        <v>0</v>
      </c>
      <c r="H114" s="52"/>
    </row>
    <row r="115" spans="3:12">
      <c r="C115" s="8"/>
      <c r="H115" s="29"/>
    </row>
    <row r="116" spans="3:12">
      <c r="C116" s="8"/>
      <c r="H116" s="29"/>
    </row>
    <row r="117" spans="3:12" ht="37" customHeight="1">
      <c r="C117" s="52"/>
      <c r="D117" s="220" t="s">
        <v>190</v>
      </c>
      <c r="E117" s="220"/>
      <c r="F117" s="220"/>
      <c r="G117" s="221"/>
      <c r="H117" s="82" t="s">
        <v>118</v>
      </c>
      <c r="J117" s="159"/>
      <c r="K117" s="159"/>
      <c r="L117" s="168"/>
    </row>
    <row r="118" spans="3:12" ht="19" customHeight="1">
      <c r="C118" s="42" t="s">
        <v>36</v>
      </c>
      <c r="D118" s="61" t="s">
        <v>0</v>
      </c>
      <c r="E118" s="8" t="s">
        <v>1</v>
      </c>
      <c r="F118" s="8" t="s">
        <v>16</v>
      </c>
      <c r="G118" s="8" t="s">
        <v>2</v>
      </c>
      <c r="H118" s="87" t="s">
        <v>95</v>
      </c>
      <c r="J118" s="159"/>
      <c r="K118" s="159"/>
      <c r="L118" s="213">
        <v>0.08</v>
      </c>
    </row>
    <row r="119" spans="3:12" ht="46" customHeight="1">
      <c r="C119" s="38" t="s">
        <v>70</v>
      </c>
      <c r="D119" s="39"/>
      <c r="E119" s="45" t="s">
        <v>168</v>
      </c>
      <c r="F119" s="85">
        <f>K119+L119</f>
        <v>3.6719999999999997</v>
      </c>
      <c r="G119" s="44">
        <f>BDC!$F119*BDC!$D119</f>
        <v>0</v>
      </c>
      <c r="H119" s="98">
        <f>BDC!$F119*1.8</f>
        <v>6.6095999999999995</v>
      </c>
      <c r="J119" s="159"/>
      <c r="K119" s="161">
        <v>3.4</v>
      </c>
      <c r="L119" s="214">
        <f>K119*8/100</f>
        <v>0.27200000000000002</v>
      </c>
    </row>
    <row r="120" spans="3:12" ht="32">
      <c r="C120" s="72" t="s">
        <v>71</v>
      </c>
      <c r="D120" s="39"/>
      <c r="E120" s="45" t="s">
        <v>169</v>
      </c>
      <c r="F120" s="85">
        <f>K120+L120</f>
        <v>3.6719999999999997</v>
      </c>
      <c r="G120" s="44">
        <f>BDC!$F120*BDC!$D120</f>
        <v>0</v>
      </c>
      <c r="H120" s="99">
        <f>BDC!$F120*1.8</f>
        <v>6.6095999999999995</v>
      </c>
      <c r="J120" s="159"/>
      <c r="K120" s="162">
        <v>3.4</v>
      </c>
      <c r="L120" s="214">
        <f t="shared" ref="L120:L123" si="9">K120*8/100</f>
        <v>0.27200000000000002</v>
      </c>
    </row>
    <row r="121" spans="3:12" ht="32">
      <c r="C121" s="38" t="s">
        <v>72</v>
      </c>
      <c r="D121" s="39"/>
      <c r="E121" s="45" t="s">
        <v>170</v>
      </c>
      <c r="F121" s="85">
        <f t="shared" ref="F121:F123" si="10">K121+L121</f>
        <v>3.6719999999999997</v>
      </c>
      <c r="G121" s="130">
        <f>BDC!$F121*BDC!$D121</f>
        <v>0</v>
      </c>
      <c r="H121" s="98">
        <f>BDC!$F121*1.8</f>
        <v>6.6095999999999995</v>
      </c>
      <c r="J121" s="159"/>
      <c r="K121" s="161">
        <v>3.4</v>
      </c>
      <c r="L121" s="214">
        <f t="shared" si="9"/>
        <v>0.27200000000000002</v>
      </c>
    </row>
    <row r="122" spans="3:12" ht="32">
      <c r="C122" s="72" t="s">
        <v>73</v>
      </c>
      <c r="D122" s="39"/>
      <c r="E122" s="45" t="s">
        <v>171</v>
      </c>
      <c r="F122" s="85">
        <f t="shared" si="10"/>
        <v>3.6719999999999997</v>
      </c>
      <c r="G122" s="44">
        <f>BDC!$F122*BDC!$D122</f>
        <v>0</v>
      </c>
      <c r="H122" s="99">
        <f>BDC!$F122*1.8</f>
        <v>6.6095999999999995</v>
      </c>
      <c r="J122" s="163"/>
      <c r="K122" s="162">
        <v>3.4</v>
      </c>
      <c r="L122" s="214">
        <f t="shared" si="9"/>
        <v>0.27200000000000002</v>
      </c>
    </row>
    <row r="123" spans="3:12" s="24" customFormat="1" ht="32">
      <c r="C123" s="38" t="s">
        <v>162</v>
      </c>
      <c r="D123" s="39"/>
      <c r="E123" s="45" t="s">
        <v>172</v>
      </c>
      <c r="F123" s="85">
        <f t="shared" si="10"/>
        <v>4.4279999999999999</v>
      </c>
      <c r="G123" s="103">
        <f>BDC!$F123*BDC!$D123</f>
        <v>0</v>
      </c>
      <c r="H123" s="107">
        <v>6.8</v>
      </c>
      <c r="J123" s="164"/>
      <c r="K123" s="161">
        <v>4.0999999999999996</v>
      </c>
      <c r="L123" s="214">
        <f t="shared" si="9"/>
        <v>0.32799999999999996</v>
      </c>
    </row>
    <row r="124" spans="3:12">
      <c r="C124" s="35"/>
      <c r="D124" s="96"/>
      <c r="E124" s="104"/>
      <c r="F124" s="105"/>
      <c r="G124" s="97"/>
      <c r="J124" s="159"/>
      <c r="K124" s="159"/>
      <c r="L124" s="168"/>
    </row>
    <row r="125" spans="3:12" ht="26" customHeight="1">
      <c r="F125" s="53" t="s">
        <v>64</v>
      </c>
      <c r="G125" s="54">
        <f>SUM(G119:G124)</f>
        <v>0</v>
      </c>
      <c r="H125" s="52"/>
      <c r="J125" s="159"/>
      <c r="K125" s="159"/>
      <c r="L125" s="168"/>
    </row>
    <row r="126" spans="3:12">
      <c r="H126" s="29"/>
      <c r="J126" s="159"/>
      <c r="K126" s="159"/>
      <c r="L126" s="168"/>
    </row>
    <row r="127" spans="3:12" ht="30" customHeight="1">
      <c r="F127" t="s">
        <v>272</v>
      </c>
      <c r="H127" s="5"/>
      <c r="J127" s="159"/>
      <c r="K127" s="159"/>
      <c r="L127" s="168"/>
    </row>
    <row r="128" spans="3:12" ht="21">
      <c r="C128" s="260"/>
      <c r="D128" s="281" t="s">
        <v>22</v>
      </c>
      <c r="E128" s="281"/>
      <c r="F128" s="281"/>
      <c r="G128" s="281"/>
      <c r="J128" s="159"/>
      <c r="K128" s="159"/>
      <c r="L128" s="168"/>
    </row>
    <row r="129" spans="3:12">
      <c r="C129" s="42" t="s">
        <v>36</v>
      </c>
      <c r="D129" s="61" t="s">
        <v>0</v>
      </c>
      <c r="E129" s="8" t="s">
        <v>1</v>
      </c>
      <c r="F129" s="8" t="s">
        <v>16</v>
      </c>
      <c r="G129" s="8" t="s">
        <v>31</v>
      </c>
      <c r="J129" s="159"/>
      <c r="K129" s="159"/>
      <c r="L129" s="213">
        <v>0.08</v>
      </c>
    </row>
    <row r="130" spans="3:12">
      <c r="C130" s="37" t="s">
        <v>57</v>
      </c>
      <c r="D130" s="36"/>
      <c r="E130" s="25" t="s">
        <v>173</v>
      </c>
      <c r="F130" s="85">
        <f>K130+L130</f>
        <v>15.66</v>
      </c>
      <c r="G130" s="71">
        <f>BDC!$D130*BDC!$F130</f>
        <v>0</v>
      </c>
      <c r="J130" s="159"/>
      <c r="K130" s="165">
        <v>14.5</v>
      </c>
      <c r="L130" s="215">
        <f>K130*8/100</f>
        <v>1.1599999999999999</v>
      </c>
    </row>
    <row r="131" spans="3:12">
      <c r="C131" s="35" t="s">
        <v>93</v>
      </c>
      <c r="D131" s="36"/>
      <c r="E131" s="25" t="s">
        <v>174</v>
      </c>
      <c r="F131" s="85">
        <f>K131+L131</f>
        <v>12.69</v>
      </c>
      <c r="G131" s="71">
        <f>BDC!$D131*BDC!$F131</f>
        <v>0</v>
      </c>
      <c r="J131" s="159"/>
      <c r="K131" s="167">
        <v>11.75</v>
      </c>
      <c r="L131" s="215">
        <f t="shared" ref="L131:L142" si="11">K131*8/100</f>
        <v>0.94</v>
      </c>
    </row>
    <row r="132" spans="3:12">
      <c r="C132" s="37" t="s">
        <v>58</v>
      </c>
      <c r="D132" s="36"/>
      <c r="E132" s="25" t="s">
        <v>175</v>
      </c>
      <c r="F132" s="85">
        <f t="shared" ref="F132:F141" si="12">K132+L132</f>
        <v>26.902799999999999</v>
      </c>
      <c r="G132" s="71">
        <f>BDC!$F132*BDC!$D132</f>
        <v>0</v>
      </c>
      <c r="J132" s="159"/>
      <c r="K132" s="165">
        <v>24.91</v>
      </c>
      <c r="L132" s="215">
        <f t="shared" si="11"/>
        <v>1.9927999999999999</v>
      </c>
    </row>
    <row r="133" spans="3:12">
      <c r="C133" s="35" t="s">
        <v>59</v>
      </c>
      <c r="D133" s="36"/>
      <c r="E133" s="25" t="s">
        <v>176</v>
      </c>
      <c r="F133" s="85">
        <f t="shared" si="12"/>
        <v>26.902799999999999</v>
      </c>
      <c r="G133" s="71">
        <f>F133*D133</f>
        <v>0</v>
      </c>
      <c r="J133" s="159"/>
      <c r="K133" s="167">
        <v>24.91</v>
      </c>
      <c r="L133" s="215">
        <f t="shared" si="11"/>
        <v>1.9927999999999999</v>
      </c>
    </row>
    <row r="134" spans="3:12" ht="13" customHeight="1">
      <c r="C134" s="37" t="s">
        <v>60</v>
      </c>
      <c r="D134" s="36"/>
      <c r="E134" s="25" t="s">
        <v>177</v>
      </c>
      <c r="F134" s="85">
        <f t="shared" si="12"/>
        <v>22.95</v>
      </c>
      <c r="G134" s="71">
        <f>F134*D134</f>
        <v>0</v>
      </c>
      <c r="J134" s="159"/>
      <c r="K134" s="165">
        <v>21.25</v>
      </c>
      <c r="L134" s="215">
        <f t="shared" si="11"/>
        <v>1.7</v>
      </c>
    </row>
    <row r="135" spans="3:12">
      <c r="C135" s="35" t="s">
        <v>61</v>
      </c>
      <c r="D135" s="36"/>
      <c r="E135" s="25" t="s">
        <v>178</v>
      </c>
      <c r="F135" s="85">
        <f t="shared" si="12"/>
        <v>19.98</v>
      </c>
      <c r="G135" s="71">
        <f>BDC!$D135*BDC!$F135</f>
        <v>0</v>
      </c>
      <c r="J135" s="159"/>
      <c r="K135" s="167">
        <v>18.5</v>
      </c>
      <c r="L135" s="215">
        <f t="shared" si="11"/>
        <v>1.48</v>
      </c>
    </row>
    <row r="136" spans="3:12">
      <c r="C136" s="76" t="s">
        <v>136</v>
      </c>
      <c r="D136" s="36"/>
      <c r="E136" s="25" t="s">
        <v>137</v>
      </c>
      <c r="F136" s="85">
        <f t="shared" si="12"/>
        <v>13.068</v>
      </c>
      <c r="G136" s="26">
        <f>F136*D136</f>
        <v>0</v>
      </c>
      <c r="J136" s="159"/>
      <c r="K136" s="165">
        <v>12.1</v>
      </c>
      <c r="L136" s="215">
        <f t="shared" si="11"/>
        <v>0.96799999999999997</v>
      </c>
    </row>
    <row r="137" spans="3:12">
      <c r="C137" s="35" t="s">
        <v>153</v>
      </c>
      <c r="D137" s="36"/>
      <c r="E137" s="25" t="s">
        <v>151</v>
      </c>
      <c r="F137" s="85">
        <f t="shared" si="12"/>
        <v>13.985999999999999</v>
      </c>
      <c r="G137" s="26">
        <f>BDC!$F137*BDC!$D137</f>
        <v>0</v>
      </c>
      <c r="J137" s="159"/>
      <c r="K137" s="167">
        <v>12.95</v>
      </c>
      <c r="L137" s="215">
        <f t="shared" si="11"/>
        <v>1.036</v>
      </c>
    </row>
    <row r="138" spans="3:12">
      <c r="C138" s="76" t="s">
        <v>62</v>
      </c>
      <c r="D138" s="36"/>
      <c r="E138" s="25" t="s">
        <v>179</v>
      </c>
      <c r="F138" s="85">
        <f t="shared" si="12"/>
        <v>24.3</v>
      </c>
      <c r="G138" s="26">
        <f>BDC!$D138*BDC!$F138</f>
        <v>0</v>
      </c>
      <c r="J138" s="159"/>
      <c r="K138" s="165">
        <v>22.5</v>
      </c>
      <c r="L138" s="215">
        <f t="shared" si="11"/>
        <v>1.8</v>
      </c>
    </row>
    <row r="139" spans="3:12">
      <c r="C139" s="132" t="s">
        <v>126</v>
      </c>
      <c r="D139" s="36"/>
      <c r="E139" t="s">
        <v>180</v>
      </c>
      <c r="F139" s="85">
        <f t="shared" si="12"/>
        <v>6.5447999999999995</v>
      </c>
      <c r="G139" s="112">
        <f>BDC!$F139*BDC!$D139</f>
        <v>0</v>
      </c>
      <c r="J139" s="159"/>
      <c r="K139" s="167">
        <v>6.06</v>
      </c>
      <c r="L139" s="215">
        <f t="shared" si="11"/>
        <v>0.48479999999999995</v>
      </c>
    </row>
    <row r="140" spans="3:12">
      <c r="C140" s="76" t="s">
        <v>63</v>
      </c>
      <c r="D140" s="36"/>
      <c r="E140" s="25" t="s">
        <v>181</v>
      </c>
      <c r="F140" s="85">
        <f t="shared" si="12"/>
        <v>15.444000000000001</v>
      </c>
      <c r="G140" s="26">
        <f>BDC!$D140*BDC!$F140</f>
        <v>0</v>
      </c>
      <c r="J140" s="159"/>
      <c r="K140" s="165">
        <v>14.3</v>
      </c>
      <c r="L140" s="215">
        <f t="shared" si="11"/>
        <v>1.1440000000000001</v>
      </c>
    </row>
    <row r="141" spans="3:12">
      <c r="C141" s="35" t="s">
        <v>127</v>
      </c>
      <c r="D141" s="36"/>
      <c r="E141" s="25" t="s">
        <v>182</v>
      </c>
      <c r="F141" s="85">
        <f t="shared" si="12"/>
        <v>17.225999999999999</v>
      </c>
      <c r="G141" s="26">
        <f>F141*D141</f>
        <v>0</v>
      </c>
      <c r="J141" s="159"/>
      <c r="K141" s="167">
        <v>15.95</v>
      </c>
      <c r="L141" s="215">
        <f t="shared" si="11"/>
        <v>1.276</v>
      </c>
    </row>
    <row r="142" spans="3:12" ht="29" customHeight="1">
      <c r="C142" s="106" t="s">
        <v>84</v>
      </c>
      <c r="D142" s="36"/>
      <c r="E142" s="43" t="s">
        <v>269</v>
      </c>
      <c r="F142" s="85">
        <v>4.9000000000000004</v>
      </c>
      <c r="G142" s="44">
        <f>BDC!$F142*BDC!$D142</f>
        <v>0</v>
      </c>
      <c r="J142" s="159"/>
      <c r="K142" s="161">
        <v>4.9000000000000004</v>
      </c>
      <c r="L142" s="215">
        <f t="shared" si="11"/>
        <v>0.39200000000000002</v>
      </c>
    </row>
    <row r="143" spans="3:12" ht="24" customHeight="1">
      <c r="F143" s="27" t="s">
        <v>64</v>
      </c>
      <c r="G143" s="33">
        <f>SUM(G130:G142)</f>
        <v>0</v>
      </c>
      <c r="J143" s="159"/>
      <c r="K143" s="159"/>
      <c r="L143" s="168"/>
    </row>
    <row r="144" spans="3:12" ht="24" customHeight="1">
      <c r="F144" s="31"/>
      <c r="G144" s="32"/>
      <c r="J144" s="159"/>
      <c r="K144" s="159"/>
      <c r="L144" s="168"/>
    </row>
    <row r="145" spans="3:12">
      <c r="J145" s="159"/>
      <c r="K145" s="159"/>
      <c r="L145" s="168"/>
    </row>
    <row r="146" spans="3:12" ht="21">
      <c r="C146" s="260"/>
      <c r="D146" s="280" t="s">
        <v>19</v>
      </c>
      <c r="E146" s="280"/>
      <c r="F146" s="280"/>
      <c r="G146" s="280"/>
    </row>
    <row r="147" spans="3:12">
      <c r="C147" s="42" t="s">
        <v>36</v>
      </c>
      <c r="D147" s="61" t="s">
        <v>0</v>
      </c>
      <c r="E147" s="8" t="s">
        <v>1</v>
      </c>
      <c r="F147" s="8" t="s">
        <v>16</v>
      </c>
      <c r="G147" s="8" t="s">
        <v>31</v>
      </c>
    </row>
    <row r="148" spans="3:12">
      <c r="C148" s="76" t="s">
        <v>128</v>
      </c>
      <c r="D148" s="36"/>
      <c r="E148" s="70" t="s">
        <v>129</v>
      </c>
      <c r="F148" s="84">
        <v>7.9</v>
      </c>
      <c r="G148" s="71">
        <f>BDC!$F148*BDC!$D148</f>
        <v>0</v>
      </c>
    </row>
    <row r="149" spans="3:12" ht="16">
      <c r="C149" s="35" t="s">
        <v>75</v>
      </c>
      <c r="D149" s="36"/>
      <c r="E149" s="43" t="s">
        <v>67</v>
      </c>
      <c r="F149" s="88">
        <v>4.9000000000000004</v>
      </c>
      <c r="G149" s="26">
        <f>BDC!$F149*BDC!$D149</f>
        <v>0</v>
      </c>
    </row>
    <row r="150" spans="3:12">
      <c r="C150" s="76" t="s">
        <v>76</v>
      </c>
      <c r="D150" s="36"/>
      <c r="E150" s="25" t="s">
        <v>130</v>
      </c>
      <c r="F150" s="88">
        <v>5.9</v>
      </c>
      <c r="G150" s="26">
        <f>BDC!$F150*BDC!$D150</f>
        <v>0</v>
      </c>
    </row>
    <row r="151" spans="3:12">
      <c r="C151" s="35" t="s">
        <v>77</v>
      </c>
      <c r="D151" s="36"/>
      <c r="E151" s="25" t="s">
        <v>94</v>
      </c>
      <c r="F151" s="88">
        <v>2.9</v>
      </c>
      <c r="G151" s="26">
        <f>BDC!$F151*BDC!$D151</f>
        <v>0</v>
      </c>
    </row>
    <row r="152" spans="3:12" s="24" customFormat="1" ht="16">
      <c r="C152" s="106" t="s">
        <v>78</v>
      </c>
      <c r="D152" s="36"/>
      <c r="E152" s="45" t="s">
        <v>237</v>
      </c>
      <c r="F152" s="89">
        <v>10.9</v>
      </c>
      <c r="G152" s="44">
        <f>BDC!$F152*BDC!$D152</f>
        <v>0</v>
      </c>
      <c r="L152" s="11"/>
    </row>
    <row r="153" spans="3:12">
      <c r="C153" s="246" t="s">
        <v>106</v>
      </c>
      <c r="D153" s="247"/>
      <c r="E153" s="277" t="s">
        <v>295</v>
      </c>
      <c r="F153" s="278">
        <v>1.9</v>
      </c>
      <c r="G153" s="279">
        <f>BDC!$F153*BDC!$D153</f>
        <v>0</v>
      </c>
    </row>
    <row r="154" spans="3:12" ht="14" customHeight="1">
      <c r="C154" s="246" t="s">
        <v>79</v>
      </c>
      <c r="D154" s="247"/>
      <c r="E154" s="277" t="s">
        <v>294</v>
      </c>
      <c r="F154" s="278">
        <v>0.9</v>
      </c>
      <c r="G154" s="279">
        <f>BDC!$F154*BDC!$D154</f>
        <v>0</v>
      </c>
    </row>
    <row r="155" spans="3:12">
      <c r="C155" s="35" t="s">
        <v>80</v>
      </c>
      <c r="D155" s="36"/>
      <c r="E155" s="25" t="s">
        <v>68</v>
      </c>
      <c r="F155" s="88">
        <v>3.9</v>
      </c>
      <c r="G155" s="26">
        <f>BDC!$F155*BDC!$D155</f>
        <v>0</v>
      </c>
    </row>
    <row r="156" spans="3:12">
      <c r="C156" s="76" t="s">
        <v>81</v>
      </c>
      <c r="D156" s="36"/>
      <c r="E156" s="25" t="s">
        <v>69</v>
      </c>
      <c r="F156" s="84">
        <v>8.9</v>
      </c>
      <c r="G156" s="26">
        <f>BDC!$F156*BDC!$D156</f>
        <v>0</v>
      </c>
    </row>
    <row r="157" spans="3:12">
      <c r="C157" s="35" t="s">
        <v>82</v>
      </c>
      <c r="D157" s="36"/>
      <c r="E157" s="70" t="s">
        <v>156</v>
      </c>
      <c r="F157" s="88">
        <v>5.9</v>
      </c>
      <c r="G157" s="26">
        <f>BDC!$F157*BDC!$D157</f>
        <v>0</v>
      </c>
    </row>
    <row r="158" spans="3:12" ht="21" customHeight="1">
      <c r="F158" s="41" t="s">
        <v>64</v>
      </c>
      <c r="G158" s="151">
        <f>SUM(BDC!$G$148:$G$157)</f>
        <v>0</v>
      </c>
    </row>
    <row r="159" spans="3:12" ht="26" customHeight="1">
      <c r="F159" s="31"/>
      <c r="G159" s="32"/>
    </row>
    <row r="160" spans="3:12" ht="19">
      <c r="C160" s="147"/>
      <c r="D160" s="146"/>
      <c r="E160" s="146"/>
      <c r="F160" s="145" t="s">
        <v>206</v>
      </c>
      <c r="G160" s="152">
        <f>(H45+H82)</f>
        <v>0</v>
      </c>
      <c r="H160" s="7"/>
    </row>
    <row r="161" spans="2:12" ht="17" customHeight="1">
      <c r="H161" s="102"/>
    </row>
    <row r="162" spans="2:12" ht="17" customHeight="1">
      <c r="C162" s="230" t="s">
        <v>189</v>
      </c>
      <c r="D162" s="231"/>
      <c r="E162" s="231"/>
      <c r="F162" s="232"/>
      <c r="G162" s="34">
        <f>G158+G143</f>
        <v>0</v>
      </c>
    </row>
    <row r="163" spans="2:12" ht="15" customHeight="1">
      <c r="C163" s="233" t="s">
        <v>201</v>
      </c>
      <c r="D163" s="234"/>
      <c r="E163" s="234"/>
      <c r="F163" s="235"/>
      <c r="G163" s="34">
        <f>(G160)*5/100</f>
        <v>0</v>
      </c>
    </row>
    <row r="164" spans="2:12" ht="15" customHeight="1">
      <c r="C164" s="236" t="s">
        <v>202</v>
      </c>
      <c r="D164" s="237"/>
      <c r="E164" s="237"/>
      <c r="F164" s="238"/>
      <c r="G164" s="34">
        <f>IF(G162&lt;G163,0,G162-G163)</f>
        <v>0</v>
      </c>
      <c r="H164" s="6"/>
    </row>
    <row r="165" spans="2:12" ht="15" customHeight="1">
      <c r="C165" s="100"/>
      <c r="D165" s="100"/>
      <c r="E165" s="100"/>
      <c r="F165" s="100"/>
      <c r="G165" s="101"/>
      <c r="H165" s="6"/>
    </row>
    <row r="166" spans="2:12">
      <c r="C166" s="239"/>
      <c r="D166" s="240"/>
      <c r="E166" s="239"/>
      <c r="F166" s="239"/>
    </row>
    <row r="167" spans="2:12" ht="24" customHeight="1">
      <c r="C167" s="46"/>
      <c r="D167" s="62"/>
      <c r="E167" s="47"/>
      <c r="F167" s="48" t="s">
        <v>23</v>
      </c>
      <c r="G167" s="49">
        <f>G160+G166+G125+G164</f>
        <v>0</v>
      </c>
      <c r="H167" s="6"/>
      <c r="J167" s="134"/>
    </row>
    <row r="168" spans="2:12" s="23" customFormat="1" ht="15" customHeight="1">
      <c r="B168"/>
      <c r="C168" s="63"/>
      <c r="D168" s="64"/>
      <c r="E168" s="64"/>
      <c r="F168" s="63" t="s">
        <v>24</v>
      </c>
      <c r="G168" s="65">
        <f>(G167-G125)*20/100</f>
        <v>0</v>
      </c>
      <c r="H168"/>
      <c r="L168" s="216"/>
    </row>
    <row r="169" spans="2:12" s="23" customFormat="1" ht="15" customHeight="1">
      <c r="B169"/>
      <c r="C169" s="66"/>
      <c r="D169" s="67"/>
      <c r="E169" s="67"/>
      <c r="F169" s="68" t="s">
        <v>89</v>
      </c>
      <c r="G169" s="69">
        <f>G125*5.5/100</f>
        <v>0</v>
      </c>
      <c r="H169"/>
      <c r="L169" s="216"/>
    </row>
    <row r="170" spans="2:12" s="23" customFormat="1" ht="15" customHeight="1">
      <c r="B170"/>
      <c r="C170" s="222" t="s">
        <v>25</v>
      </c>
      <c r="D170" s="223"/>
      <c r="E170" s="223"/>
      <c r="F170" s="224"/>
      <c r="G170" s="228">
        <f>G168+G167+G169</f>
        <v>0</v>
      </c>
      <c r="H170"/>
      <c r="L170" s="216"/>
    </row>
    <row r="171" spans="2:12" s="23" customFormat="1" ht="15" customHeight="1">
      <c r="B171"/>
      <c r="C171" s="225"/>
      <c r="D171" s="226"/>
      <c r="E171" s="226"/>
      <c r="F171" s="227"/>
      <c r="G171" s="229"/>
      <c r="H171" s="134"/>
      <c r="L171" s="216"/>
    </row>
    <row r="172" spans="2:12">
      <c r="F172" s="23" t="s">
        <v>187</v>
      </c>
      <c r="G172" s="140">
        <f>G170/2</f>
        <v>0</v>
      </c>
    </row>
    <row r="184" spans="3:5">
      <c r="C184" s="17" t="s">
        <v>33</v>
      </c>
    </row>
    <row r="185" spans="3:5">
      <c r="C185" s="18" t="s">
        <v>34</v>
      </c>
    </row>
    <row r="188" spans="3:5">
      <c r="E188" s="22" t="s">
        <v>35</v>
      </c>
    </row>
  </sheetData>
  <sheetProtection algorithmName="SHA-512" hashValue="t39PKOXm/eoI7aSf+vyjqEPOnFTmfunrawPUVJ07Q7ZqBHJvgdG4hNU7IkXU4AWGf9CZWuD3Mdgdy3YzFuZplg==" saltValue="yXzzCjCfh6H/nsGQZLrF5A==" spinCount="100000" sheet="1" scenarios="1" selectLockedCells="1"/>
  <mergeCells count="15">
    <mergeCell ref="J14:J15"/>
    <mergeCell ref="J85:J86"/>
    <mergeCell ref="D12:H12"/>
    <mergeCell ref="D49:H49"/>
    <mergeCell ref="D85:G85"/>
    <mergeCell ref="F45:G45"/>
    <mergeCell ref="D117:G117"/>
    <mergeCell ref="D128:G128"/>
    <mergeCell ref="C170:F171"/>
    <mergeCell ref="G170:G171"/>
    <mergeCell ref="D146:G146"/>
    <mergeCell ref="C162:F162"/>
    <mergeCell ref="C163:F163"/>
    <mergeCell ref="C164:F164"/>
    <mergeCell ref="C166:F166"/>
  </mergeCells>
  <phoneticPr fontId="8" type="noConversion"/>
  <printOptions horizontalCentered="1" verticalCentered="1"/>
  <pageMargins left="0.7" right="0.7" top="0.75" bottom="0.75" header="0.3" footer="0.3"/>
  <pageSetup paperSize="9" scale="57" orientation="portrait" horizontalDpi="360" verticalDpi="360"/>
  <headerFooter alignWithMargins="0">
    <oddHeader>&amp;CPage &amp;P</oddHeader>
  </headerFooter>
  <rowBreaks count="4" manualBreakCount="4">
    <brk id="82" max="16383" man="1"/>
    <brk id="143" max="16383" man="1"/>
    <brk id="195" min="1" max="256" man="1"/>
    <brk id="229" min="1" max="256" man="1"/>
  </rowBreaks>
  <colBreaks count="1" manualBreakCount="1">
    <brk id="10" max="1048575" man="1"/>
  </colBreaks>
  <ignoredErrors>
    <ignoredError sqref="E17:F17 E16:F16" unlockedFormula="1"/>
  </ignoredErrors>
  <drawing r:id="rId1"/>
  <tableParts count="6"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BDC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anais foucault</dc:creator>
  <cp:lastModifiedBy>Chantal Claire</cp:lastModifiedBy>
  <cp:lastPrinted>2026-06-25T07:58:17Z</cp:lastPrinted>
  <dcterms:created xsi:type="dcterms:W3CDTF">2017-05-02T14:44:33Z</dcterms:created>
  <dcterms:modified xsi:type="dcterms:W3CDTF">2026-09-29T07:31:44Z</dcterms:modified>
</cp:coreProperties>
</file>